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Ткаченко Андрей\Desktop\БЮДЖЕТ 2017\"/>
    </mc:Choice>
  </mc:AlternateContent>
  <bookViews>
    <workbookView xWindow="0" yWindow="0" windowWidth="28800" windowHeight="12210"/>
  </bookViews>
  <sheets>
    <sheet name="САД 2017" sheetId="1" r:id="rId1"/>
    <sheet name="ЯСЛИ 2017" sheetId="2" r:id="rId2"/>
  </sheets>
  <definedNames>
    <definedName name="_xlnm.Print_Area" localSheetId="0">'САД 2017'!$A$1:$K$45</definedName>
    <definedName name="_xlnm.Print_Area" localSheetId="1">'ЯСЛИ 2017'!$A$2:$J$48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I43" i="2"/>
  <c r="J42" i="2"/>
  <c r="J43" i="2" s="1"/>
  <c r="K41" i="1"/>
  <c r="J41" i="1"/>
  <c r="J42" i="1" s="1"/>
  <c r="K42" i="1"/>
  <c r="H10" i="1" l="1"/>
  <c r="K10" i="1"/>
  <c r="D17" i="1" l="1"/>
  <c r="H11" i="2"/>
  <c r="G11" i="2"/>
  <c r="C16" i="2" l="1"/>
  <c r="C15" i="1"/>
  <c r="J10" i="1"/>
  <c r="G12" i="2"/>
  <c r="G13" i="2"/>
  <c r="I13" i="2" s="1"/>
  <c r="G14" i="2"/>
  <c r="G15" i="2"/>
  <c r="G16" i="2"/>
  <c r="G17" i="2"/>
  <c r="I17" i="2" s="1"/>
  <c r="G18" i="2"/>
  <c r="G19" i="2"/>
  <c r="I19" i="2" s="1"/>
  <c r="G20" i="2"/>
  <c r="G21" i="2"/>
  <c r="G22" i="2"/>
  <c r="G23" i="2"/>
  <c r="I23" i="2" s="1"/>
  <c r="G24" i="2"/>
  <c r="G25" i="2"/>
  <c r="G26" i="2"/>
  <c r="G27" i="2"/>
  <c r="I27" i="2" s="1"/>
  <c r="G28" i="2"/>
  <c r="G29" i="2"/>
  <c r="I29" i="2" s="1"/>
  <c r="G30" i="2"/>
  <c r="G31" i="2"/>
  <c r="G32" i="2"/>
  <c r="G33" i="2"/>
  <c r="G34" i="2"/>
  <c r="G35" i="2"/>
  <c r="G36" i="2"/>
  <c r="G37" i="2"/>
  <c r="I37" i="2" s="1"/>
  <c r="G38" i="2"/>
  <c r="G39" i="2"/>
  <c r="I39" i="2" s="1"/>
  <c r="G11" i="1"/>
  <c r="G12" i="1"/>
  <c r="G13" i="1"/>
  <c r="G14" i="1"/>
  <c r="J14" i="1" s="1"/>
  <c r="G15" i="1"/>
  <c r="G16" i="1"/>
  <c r="G17" i="1"/>
  <c r="G18" i="1"/>
  <c r="G19" i="1"/>
  <c r="G20" i="1"/>
  <c r="G21" i="1"/>
  <c r="G22" i="1"/>
  <c r="J22" i="1" s="1"/>
  <c r="G23" i="1"/>
  <c r="G24" i="1"/>
  <c r="G25" i="1"/>
  <c r="G26" i="1"/>
  <c r="G27" i="1"/>
  <c r="G28" i="1"/>
  <c r="J28" i="1" s="1"/>
  <c r="G29" i="1"/>
  <c r="G30" i="1"/>
  <c r="G31" i="1"/>
  <c r="G32" i="1"/>
  <c r="J32" i="1" s="1"/>
  <c r="G33" i="1"/>
  <c r="G34" i="1"/>
  <c r="G35" i="1"/>
  <c r="G36" i="1"/>
  <c r="J36" i="1" s="1"/>
  <c r="G37" i="1"/>
  <c r="G38" i="1"/>
  <c r="J38" i="1" s="1"/>
  <c r="G10" i="1"/>
  <c r="J12" i="1"/>
  <c r="J16" i="1"/>
  <c r="J24" i="1"/>
  <c r="J30" i="1"/>
  <c r="J34" i="1"/>
  <c r="I35" i="2"/>
  <c r="I34" i="2"/>
  <c r="C38" i="2"/>
  <c r="C37" i="1"/>
  <c r="J37" i="1"/>
  <c r="C20" i="1"/>
  <c r="C27" i="1"/>
  <c r="H14" i="1"/>
  <c r="H15" i="1"/>
  <c r="H16" i="1"/>
  <c r="H17" i="1"/>
  <c r="K39" i="1"/>
  <c r="J39" i="1"/>
  <c r="H11" i="1"/>
  <c r="H12" i="1"/>
  <c r="H13" i="1"/>
  <c r="H18" i="1"/>
  <c r="H19" i="1"/>
  <c r="K19" i="1" s="1"/>
  <c r="H20" i="1"/>
  <c r="H21" i="1"/>
  <c r="K21" i="1" s="1"/>
  <c r="H22" i="1"/>
  <c r="H23" i="1"/>
  <c r="H24" i="1"/>
  <c r="K24" i="1" s="1"/>
  <c r="H25" i="1"/>
  <c r="K25" i="1" s="1"/>
  <c r="H26" i="1"/>
  <c r="H27" i="1"/>
  <c r="H28" i="1"/>
  <c r="H29" i="1"/>
  <c r="H30" i="1"/>
  <c r="K30" i="1" s="1"/>
  <c r="H31" i="1"/>
  <c r="K31" i="1" s="1"/>
  <c r="H32" i="1"/>
  <c r="H33" i="1"/>
  <c r="H34" i="1"/>
  <c r="K34" i="1" s="1"/>
  <c r="H35" i="1"/>
  <c r="K35" i="1" s="1"/>
  <c r="H36" i="1"/>
  <c r="H37" i="1"/>
  <c r="H38" i="1"/>
  <c r="K22" i="1"/>
  <c r="K28" i="1"/>
  <c r="K32" i="1"/>
  <c r="K36" i="1"/>
  <c r="J18" i="1"/>
  <c r="J19" i="1"/>
  <c r="J21" i="1"/>
  <c r="J23" i="1"/>
  <c r="J25" i="1"/>
  <c r="J29" i="1"/>
  <c r="J31" i="1"/>
  <c r="J33" i="1"/>
  <c r="J35" i="1"/>
  <c r="C17" i="1"/>
  <c r="F17" i="1" s="1"/>
  <c r="C28" i="2"/>
  <c r="C21" i="2"/>
  <c r="C18" i="2"/>
  <c r="H12" i="2"/>
  <c r="H13" i="2"/>
  <c r="J13" i="2" s="1"/>
  <c r="H14" i="2"/>
  <c r="H15" i="2"/>
  <c r="H16" i="2"/>
  <c r="H17" i="2"/>
  <c r="J17" i="2" s="1"/>
  <c r="H18" i="2"/>
  <c r="H19" i="2"/>
  <c r="H20" i="2"/>
  <c r="H21" i="2"/>
  <c r="H22" i="2"/>
  <c r="H23" i="2"/>
  <c r="J23" i="2" s="1"/>
  <c r="H24" i="2"/>
  <c r="H25" i="2"/>
  <c r="H26" i="2"/>
  <c r="H27" i="2"/>
  <c r="H28" i="2"/>
  <c r="H29" i="2"/>
  <c r="J29" i="2" s="1"/>
  <c r="H30" i="2"/>
  <c r="H31" i="2"/>
  <c r="H32" i="2"/>
  <c r="H33" i="2"/>
  <c r="J33" i="2" s="1"/>
  <c r="H34" i="2"/>
  <c r="H35" i="2"/>
  <c r="H36" i="2"/>
  <c r="H37" i="2"/>
  <c r="J37" i="2" s="1"/>
  <c r="H38" i="2"/>
  <c r="H39" i="2"/>
  <c r="H40" i="2"/>
  <c r="H41" i="2"/>
  <c r="G40" i="2"/>
  <c r="I12" i="2"/>
  <c r="I14" i="2"/>
  <c r="I18" i="2"/>
  <c r="I20" i="2"/>
  <c r="I22" i="2"/>
  <c r="I24" i="2"/>
  <c r="I26" i="2"/>
  <c r="I30" i="2"/>
  <c r="I32" i="2"/>
  <c r="I36" i="2"/>
  <c r="I11" i="2"/>
  <c r="J40" i="2"/>
  <c r="I40" i="2"/>
  <c r="E40" i="2"/>
  <c r="J39" i="2"/>
  <c r="E39" i="2"/>
  <c r="E38" i="2"/>
  <c r="E37" i="2"/>
  <c r="J36" i="2"/>
  <c r="E36" i="2"/>
  <c r="J35" i="2"/>
  <c r="E35" i="2"/>
  <c r="E34" i="2"/>
  <c r="I33" i="2"/>
  <c r="E33" i="2"/>
  <c r="J32" i="2"/>
  <c r="E32" i="2"/>
  <c r="I31" i="2"/>
  <c r="J31" i="2"/>
  <c r="E31" i="2"/>
  <c r="J30" i="2"/>
  <c r="E30" i="2"/>
  <c r="E29" i="2"/>
  <c r="E28" i="2"/>
  <c r="J27" i="2"/>
  <c r="E27" i="2"/>
  <c r="J26" i="2"/>
  <c r="E26" i="2"/>
  <c r="J24" i="2"/>
  <c r="E24" i="2"/>
  <c r="E23" i="2"/>
  <c r="J22" i="2"/>
  <c r="E22" i="2"/>
  <c r="E21" i="2"/>
  <c r="J20" i="2"/>
  <c r="E20" i="2"/>
  <c r="J19" i="2"/>
  <c r="E19" i="2"/>
  <c r="J18" i="2"/>
  <c r="E18" i="2"/>
  <c r="E17" i="2"/>
  <c r="E16" i="2"/>
  <c r="I15" i="2"/>
  <c r="J15" i="2"/>
  <c r="E15" i="2"/>
  <c r="J14" i="2"/>
  <c r="E14" i="2"/>
  <c r="E13" i="2"/>
  <c r="J12" i="2"/>
  <c r="E12" i="2"/>
  <c r="J11" i="2"/>
  <c r="E11" i="2"/>
  <c r="I39" i="1"/>
  <c r="L39" i="1" s="1"/>
  <c r="F39" i="1"/>
  <c r="I38" i="1"/>
  <c r="L38" i="1" s="1"/>
  <c r="K38" i="1"/>
  <c r="F38" i="1"/>
  <c r="I36" i="1"/>
  <c r="L36" i="1" s="1"/>
  <c r="F36" i="1"/>
  <c r="I35" i="1"/>
  <c r="L35" i="1" s="1"/>
  <c r="F35" i="1"/>
  <c r="I34" i="1"/>
  <c r="L34" i="1" s="1"/>
  <c r="F34" i="1"/>
  <c r="I33" i="1"/>
  <c r="L33" i="1" s="1"/>
  <c r="K33" i="1"/>
  <c r="F33" i="1"/>
  <c r="I32" i="1"/>
  <c r="L32" i="1" s="1"/>
  <c r="F32" i="1"/>
  <c r="I31" i="1"/>
  <c r="L31" i="1" s="1"/>
  <c r="F31" i="1"/>
  <c r="I30" i="1"/>
  <c r="L30" i="1" s="1"/>
  <c r="F30" i="1"/>
  <c r="I29" i="1"/>
  <c r="L29" i="1" s="1"/>
  <c r="K29" i="1"/>
  <c r="F29" i="1"/>
  <c r="I28" i="1"/>
  <c r="L28" i="1" s="1"/>
  <c r="F28" i="1"/>
  <c r="F26" i="1"/>
  <c r="I25" i="1"/>
  <c r="L25" i="1" s="1"/>
  <c r="F25" i="1"/>
  <c r="I24" i="1"/>
  <c r="L24" i="1" s="1"/>
  <c r="F24" i="1"/>
  <c r="I23" i="1"/>
  <c r="L23" i="1" s="1"/>
  <c r="K23" i="1"/>
  <c r="F23" i="1"/>
  <c r="I22" i="1"/>
  <c r="L22" i="1" s="1"/>
  <c r="F22" i="1"/>
  <c r="I21" i="1"/>
  <c r="L21" i="1" s="1"/>
  <c r="F21" i="1"/>
  <c r="I19" i="1"/>
  <c r="L19" i="1" s="1"/>
  <c r="F19" i="1"/>
  <c r="I18" i="1"/>
  <c r="L18" i="1" s="1"/>
  <c r="K18" i="1"/>
  <c r="F18" i="1"/>
  <c r="K17" i="1"/>
  <c r="I16" i="1"/>
  <c r="L16" i="1" s="1"/>
  <c r="K16" i="1"/>
  <c r="F16" i="1"/>
  <c r="I14" i="1"/>
  <c r="L14" i="1" s="1"/>
  <c r="K14" i="1"/>
  <c r="F14" i="1"/>
  <c r="I13" i="1"/>
  <c r="L13" i="1" s="1"/>
  <c r="K13" i="1"/>
  <c r="J13" i="1"/>
  <c r="F13" i="1"/>
  <c r="I12" i="1"/>
  <c r="L12" i="1" s="1"/>
  <c r="K12" i="1"/>
  <c r="F12" i="1"/>
  <c r="I11" i="1"/>
  <c r="L11" i="1" s="1"/>
  <c r="K11" i="1"/>
  <c r="J11" i="1"/>
  <c r="F11" i="1"/>
  <c r="I10" i="1"/>
  <c r="F10" i="1"/>
  <c r="K26" i="1" l="1"/>
  <c r="I38" i="2"/>
  <c r="J28" i="2"/>
  <c r="J25" i="2"/>
  <c r="E25" i="2"/>
  <c r="J38" i="2"/>
  <c r="J21" i="2"/>
  <c r="I28" i="2"/>
  <c r="J34" i="2"/>
  <c r="J16" i="2"/>
  <c r="I25" i="2"/>
  <c r="I16" i="2"/>
  <c r="I21" i="2"/>
  <c r="L10" i="1"/>
  <c r="I17" i="1"/>
  <c r="L17" i="1" s="1"/>
  <c r="J17" i="1"/>
  <c r="I26" i="1"/>
  <c r="L26" i="1" s="1"/>
  <c r="J26" i="1"/>
  <c r="J41" i="2" l="1"/>
  <c r="I41" i="2"/>
  <c r="F15" i="1" l="1"/>
  <c r="I15" i="1"/>
  <c r="L15" i="1" s="1"/>
  <c r="J15" i="1"/>
  <c r="K15" i="1"/>
  <c r="F37" i="1"/>
  <c r="K37" i="1"/>
  <c r="I37" i="1"/>
  <c r="L37" i="1" s="1"/>
  <c r="K27" i="1"/>
  <c r="F27" i="1"/>
  <c r="J27" i="1"/>
  <c r="I27" i="1"/>
  <c r="L27" i="1"/>
  <c r="F20" i="1"/>
  <c r="K20" i="1"/>
  <c r="K40" i="1" s="1"/>
  <c r="J20" i="1"/>
  <c r="J40" i="1" s="1"/>
  <c r="I20" i="1"/>
  <c r="I40" i="1" s="1"/>
  <c r="L20" i="1" l="1"/>
  <c r="L40" i="1" s="1"/>
</calcChain>
</file>

<file path=xl/sharedStrings.xml><?xml version="1.0" encoding="utf-8"?>
<sst xmlns="http://schemas.openxmlformats.org/spreadsheetml/2006/main" count="176" uniqueCount="93">
  <si>
    <t>РАСЧЁТ</t>
  </si>
  <si>
    <t>(Расчёт произведен на основании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организаций")</t>
  </si>
  <si>
    <t>№ п/п</t>
  </si>
  <si>
    <t>Наименование продуктов питания</t>
  </si>
  <si>
    <t>Стоимость 1 кг. продуктов в рублях с НДС</t>
  </si>
  <si>
    <t>НДС</t>
  </si>
  <si>
    <t>Стоимость 1 кг. продуктов в рублях без НДС</t>
  </si>
  <si>
    <t>ВРЕМЯ ПРЕБЫВАВНИЯ В ДОУ</t>
  </si>
  <si>
    <t>САД 24 ч.</t>
  </si>
  <si>
    <t>ГКП 3-4 ч.</t>
  </si>
  <si>
    <t>Норма питания на 1 ребенка на 1 день в граммах 100%</t>
  </si>
  <si>
    <t>Стоимость питания по норме на 1 ребенка в день 100%</t>
  </si>
  <si>
    <t>Стоимость питания по норме на 1 ребенка в день 35% (ОБЕД)</t>
  </si>
  <si>
    <t>Мясо (говядина I категории бескосная)</t>
  </si>
  <si>
    <t>Птица (куры 1 кат потр./цыплята бройлеры 1 кат. Потр.) охлажденные</t>
  </si>
  <si>
    <t>Колбасные изделия для питания дошкольников</t>
  </si>
  <si>
    <t>Масло коровье сладкосливочное</t>
  </si>
  <si>
    <t>Масло растительное</t>
  </si>
  <si>
    <t>Молоко, кисломолочные продукты</t>
  </si>
  <si>
    <t xml:space="preserve">Молоко </t>
  </si>
  <si>
    <t>Кефир</t>
  </si>
  <si>
    <t>Ряженка</t>
  </si>
  <si>
    <t>Сметана</t>
  </si>
  <si>
    <t>Яйцо</t>
  </si>
  <si>
    <t>Мука пшеничная</t>
  </si>
  <si>
    <t>Крахмал/кисель</t>
  </si>
  <si>
    <t>3</t>
  </si>
  <si>
    <t>Крупа</t>
  </si>
  <si>
    <t>Крупа горох</t>
  </si>
  <si>
    <t>Крупа гречневая</t>
  </si>
  <si>
    <t>Крупа манная</t>
  </si>
  <si>
    <t>Крупа рисовая</t>
  </si>
  <si>
    <t>Крупа перловая</t>
  </si>
  <si>
    <t>Макаронные изделия группы А</t>
  </si>
  <si>
    <t>Соль</t>
  </si>
  <si>
    <t>Сахар</t>
  </si>
  <si>
    <t>Кондитер. изделия</t>
  </si>
  <si>
    <t>Вафли</t>
  </si>
  <si>
    <t>Зефир</t>
  </si>
  <si>
    <t>Мармелад</t>
  </si>
  <si>
    <t>Печенье</t>
  </si>
  <si>
    <t>Повидло</t>
  </si>
  <si>
    <t>Пряники</t>
  </si>
  <si>
    <t>Фрукты сухие</t>
  </si>
  <si>
    <t>Картофель</t>
  </si>
  <si>
    <t>Овощи разные</t>
  </si>
  <si>
    <r>
      <t>Капуста белок</t>
    </r>
    <r>
      <rPr>
        <sz val="12"/>
        <rFont val="Calibri"/>
        <family val="2"/>
        <charset val="204"/>
      </rPr>
      <t>о</t>
    </r>
    <r>
      <rPr>
        <sz val="12"/>
        <rFont val="Times New Roman"/>
        <family val="1"/>
        <charset val="204"/>
      </rPr>
      <t xml:space="preserve">чанная свежая </t>
    </r>
  </si>
  <si>
    <t>Морковь столовая</t>
  </si>
  <si>
    <t>Редис (редька)</t>
  </si>
  <si>
    <t>Свекла столовая</t>
  </si>
  <si>
    <t>Хлеб ржаной (ржано-пшеничный)</t>
  </si>
  <si>
    <t>Хлеб пшеничный или хлеб зерновой</t>
  </si>
  <si>
    <t>Кофейный напиток злаковый(суррогатный), в т.ч. из цикория</t>
  </si>
  <si>
    <t>Какао порошок</t>
  </si>
  <si>
    <t>Чай, включая фиточай</t>
  </si>
  <si>
    <t>Сельдь слабо соленая</t>
  </si>
  <si>
    <t>Минтай свежемороженая без головы потрошеный</t>
  </si>
  <si>
    <t>Творог</t>
  </si>
  <si>
    <t>Сыр неострых сортов твердый или мягкий</t>
  </si>
  <si>
    <t>Дрожжи</t>
  </si>
  <si>
    <t>Фрукты (плоды) свежие</t>
  </si>
  <si>
    <t>Банан</t>
  </si>
  <si>
    <t>Яблоки свежие столовые</t>
  </si>
  <si>
    <t>Соки фруктовые (овощные)</t>
  </si>
  <si>
    <t>Напитки витаминизированные (готовый напиток)</t>
  </si>
  <si>
    <t>5/50</t>
  </si>
  <si>
    <t>3,75/37,5</t>
  </si>
  <si>
    <t>3/30</t>
  </si>
  <si>
    <t>Главный специалист АНО "ССП"</t>
  </si>
  <si>
    <t>М.И.Казакова</t>
  </si>
  <si>
    <t>Стоимость 1 кг. Продуктов в рублях с НДС</t>
  </si>
  <si>
    <t>Стоимость 1 кг. Продуктов в рублях без НДС</t>
  </si>
  <si>
    <t>0</t>
  </si>
  <si>
    <t>10,5-12 часов</t>
  </si>
  <si>
    <t>до 5 часов</t>
  </si>
  <si>
    <t>Норма питания на 1 ребенка на 1 день в граммах 80-85%</t>
  </si>
  <si>
    <t xml:space="preserve">отклонение от нормы +/- 5 %, </t>
  </si>
  <si>
    <t>Стоимость питания по норме на 1 ребенка в день 80-85%</t>
  </si>
  <si>
    <t>Крупа ячневая</t>
  </si>
  <si>
    <t>Крупа пшеничная</t>
  </si>
  <si>
    <t>Крупа пшено</t>
  </si>
  <si>
    <t>Тыква</t>
  </si>
  <si>
    <t>Лук</t>
  </si>
  <si>
    <t>Рыба, в т.ч. слабо или малосоленое</t>
  </si>
  <si>
    <t>Апельсины/мандарины</t>
  </si>
  <si>
    <t>Цена одного дня на 1 января 2017 года</t>
  </si>
  <si>
    <t xml:space="preserve"> стоимости услуги по организации питания в дошкольном образовательном учреждении одного дня пребывания для детей от 1 года до 3-х лет на 1 января 2017 г по фактическим ценам</t>
  </si>
  <si>
    <t xml:space="preserve"> стоимости услуги по организации питания в дошкольном образовательном учреждении одного дня пребывания для детей от 3-х до 7 лет на 1 января 2017 г по фактическим ценам</t>
  </si>
  <si>
    <t>Норма питания на 1 ребенка на 1 день в граммах 55-60% ГКП</t>
  </si>
  <si>
    <t>Стоимость питания по норме на 1 ребенка в день 55-60%</t>
  </si>
  <si>
    <t>2</t>
  </si>
  <si>
    <t>НДС 18%</t>
  </si>
  <si>
    <t>ЦЕНА одного дня на 1 ребенка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</si>
</sst>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left" wrapText="1"/>
    </xf>
    <xf numFmtId="0" fontId="3" fillId="0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2" fontId="1" fillId="0" borderId="1" xfId="1" applyNumberFormat="1" applyFont="1" applyFill="1" applyBorder="1" applyAlignment="1">
      <alignment horizontal="center"/>
    </xf>
    <xf numFmtId="9" fontId="1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9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1" fillId="2" borderId="0" xfId="1" applyFont="1" applyFill="1" applyAlignment="1">
      <alignment horizontal="left" vertical="center" wrapText="1"/>
    </xf>
    <xf numFmtId="2" fontId="4" fillId="0" borderId="1" xfId="1" applyNumberFormat="1" applyFont="1" applyFill="1" applyBorder="1"/>
    <xf numFmtId="0" fontId="1" fillId="2" borderId="0" xfId="1" applyFont="1" applyFill="1" applyBorder="1"/>
    <xf numFmtId="0" fontId="1" fillId="0" borderId="0" xfId="1" applyFont="1" applyFill="1" applyBorder="1"/>
    <xf numFmtId="0" fontId="1" fillId="2" borderId="0" xfId="1" applyFont="1" applyFill="1" applyBorder="1" applyAlignment="1">
      <alignment horizontal="left"/>
    </xf>
    <xf numFmtId="0" fontId="9" fillId="2" borderId="0" xfId="1" applyFont="1" applyFill="1" applyBorder="1"/>
    <xf numFmtId="0" fontId="9" fillId="0" borderId="0" xfId="1" applyFont="1" applyFill="1" applyBorder="1"/>
    <xf numFmtId="2" fontId="1" fillId="2" borderId="0" xfId="1" applyNumberFormat="1" applyFont="1" applyFill="1" applyBorder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right"/>
    </xf>
    <xf numFmtId="0" fontId="2" fillId="0" borderId="0" xfId="1" applyFont="1" applyFill="1" applyAlignment="1">
      <alignment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2" fontId="1" fillId="2" borderId="1" xfId="1" applyNumberFormat="1" applyFont="1" applyFill="1" applyBorder="1"/>
    <xf numFmtId="49" fontId="1" fillId="2" borderId="1" xfId="1" applyNumberFormat="1" applyFont="1" applyFill="1" applyBorder="1" applyAlignment="1">
      <alignment horizontal="center"/>
    </xf>
    <xf numFmtId="2" fontId="1" fillId="2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1" fontId="1" fillId="3" borderId="1" xfId="1" applyNumberFormat="1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/>
    <xf numFmtId="2" fontId="4" fillId="0" borderId="7" xfId="1" applyNumberFormat="1" applyFont="1" applyFill="1" applyBorder="1"/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2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2" fontId="12" fillId="0" borderId="1" xfId="1" applyNumberFormat="1" applyFont="1" applyFill="1" applyBorder="1"/>
    <xf numFmtId="2" fontId="12" fillId="0" borderId="0" xfId="1" applyNumberFormat="1" applyFont="1" applyFill="1" applyBorder="1"/>
    <xf numFmtId="0" fontId="11" fillId="2" borderId="0" xfId="1" applyFont="1" applyFill="1"/>
    <xf numFmtId="0" fontId="11" fillId="2" borderId="0" xfId="1" applyFont="1" applyFill="1" applyAlignment="1">
      <alignment horizontal="left"/>
    </xf>
    <xf numFmtId="0" fontId="1" fillId="2" borderId="8" xfId="1" applyFont="1" applyFill="1" applyBorder="1"/>
    <xf numFmtId="2" fontId="4" fillId="0" borderId="6" xfId="1" applyNumberFormat="1" applyFont="1" applyFill="1" applyBorder="1"/>
    <xf numFmtId="2" fontId="1" fillId="0" borderId="6" xfId="1" applyNumberFormat="1" applyFont="1" applyFill="1" applyBorder="1"/>
    <xf numFmtId="2" fontId="12" fillId="0" borderId="6" xfId="1" applyNumberFormat="1" applyFont="1" applyFill="1" applyBorder="1"/>
    <xf numFmtId="2" fontId="1" fillId="0" borderId="8" xfId="1" applyNumberFormat="1" applyFont="1" applyFill="1" applyBorder="1"/>
    <xf numFmtId="2" fontId="12" fillId="0" borderId="8" xfId="1" applyNumberFormat="1" applyFont="1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G53"/>
  <sheetViews>
    <sheetView tabSelected="1" view="pageBreakPreview" zoomScale="80" zoomScaleNormal="80" zoomScaleSheetLayoutView="80" zoomScalePageLayoutView="80" workbookViewId="0">
      <selection activeCell="A41" sqref="A41:K42"/>
    </sheetView>
  </sheetViews>
  <sheetFormatPr defaultColWidth="8.7109375" defaultRowHeight="12.75" x14ac:dyDescent="0.2"/>
  <cols>
    <col min="1" max="1" width="7.5703125" style="2" customWidth="1"/>
    <col min="2" max="2" width="40.28515625" style="2" customWidth="1"/>
    <col min="3" max="3" width="17.42578125" style="1" customWidth="1"/>
    <col min="4" max="4" width="17" style="2" customWidth="1"/>
    <col min="5" max="5" width="6.85546875" style="2" customWidth="1"/>
    <col min="6" max="6" width="12.140625" style="2" customWidth="1"/>
    <col min="7" max="8" width="21" style="2" customWidth="1"/>
    <col min="9" max="9" width="15.7109375" style="2" hidden="1" customWidth="1"/>
    <col min="10" max="10" width="16.7109375" style="2" customWidth="1"/>
    <col min="11" max="11" width="16.5703125" style="2" customWidth="1"/>
    <col min="12" max="12" width="12.7109375" style="2" hidden="1" customWidth="1"/>
    <col min="13" max="13" width="11.85546875" style="2" customWidth="1"/>
    <col min="14" max="14" width="6.7109375" style="3" customWidth="1"/>
    <col min="15" max="15" width="15.42578125" style="2" customWidth="1"/>
    <col min="16" max="16" width="4.28515625" style="3" customWidth="1"/>
    <col min="17" max="17" width="12.7109375" style="2" customWidth="1"/>
    <col min="18" max="18" width="6" style="2" customWidth="1"/>
    <col min="19" max="19" width="13.5703125" style="2" customWidth="1"/>
    <col min="20" max="20" width="6" style="3" customWidth="1"/>
    <col min="21" max="21" width="14.7109375" style="2" customWidth="1"/>
    <col min="22" max="22" width="4.85546875" style="3" customWidth="1"/>
    <col min="23" max="23" width="16.28515625" style="2" customWidth="1"/>
    <col min="24" max="24" width="4.85546875" style="2" customWidth="1"/>
    <col min="25" max="25" width="12.140625" style="2" customWidth="1"/>
    <col min="26" max="26" width="5.42578125" style="2" customWidth="1"/>
    <col min="27" max="27" width="13.28515625" style="2" customWidth="1"/>
    <col min="28" max="28" width="5.5703125" style="3" customWidth="1"/>
    <col min="29" max="30" width="8.7109375" style="2"/>
    <col min="31" max="31" width="13.85546875" style="2" customWidth="1"/>
    <col min="32" max="16384" width="8.7109375" style="2"/>
  </cols>
  <sheetData>
    <row r="1" spans="1:28" x14ac:dyDescent="0.2">
      <c r="A1" s="65"/>
      <c r="B1" s="65"/>
      <c r="D1" s="65"/>
      <c r="E1" s="65"/>
      <c r="F1" s="65"/>
      <c r="G1" s="65"/>
      <c r="H1" s="65"/>
      <c r="I1" s="65"/>
    </row>
    <row r="2" spans="1:28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28" ht="39" customHeight="1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28" ht="12.75" customHeight="1" x14ac:dyDescent="0.2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28" ht="12.75" customHeight="1" x14ac:dyDescent="0.2">
      <c r="A5" s="4"/>
      <c r="B5" s="4"/>
      <c r="C5" s="5"/>
      <c r="D5" s="4"/>
      <c r="E5" s="4"/>
      <c r="F5" s="4"/>
      <c r="G5" s="4"/>
      <c r="H5" s="4"/>
      <c r="I5" s="4"/>
      <c r="J5" s="4"/>
      <c r="K5" s="4"/>
    </row>
    <row r="6" spans="1:28" ht="12.75" customHeight="1" x14ac:dyDescent="0.2">
      <c r="A6" s="68" t="s">
        <v>2</v>
      </c>
      <c r="B6" s="68" t="s">
        <v>3</v>
      </c>
      <c r="C6" s="68" t="s">
        <v>4</v>
      </c>
      <c r="D6" s="6"/>
      <c r="E6" s="69" t="s">
        <v>5</v>
      </c>
      <c r="F6" s="68" t="s">
        <v>6</v>
      </c>
      <c r="G6" s="64" t="s">
        <v>7</v>
      </c>
      <c r="H6" s="64"/>
      <c r="I6" s="7"/>
      <c r="J6" s="64" t="s">
        <v>7</v>
      </c>
      <c r="K6" s="64"/>
    </row>
    <row r="7" spans="1:28" ht="17.25" customHeight="1" x14ac:dyDescent="0.2">
      <c r="A7" s="68"/>
      <c r="B7" s="68"/>
      <c r="C7" s="68"/>
      <c r="D7" s="8"/>
      <c r="E7" s="70"/>
      <c r="F7" s="68"/>
      <c r="G7" s="8" t="s">
        <v>73</v>
      </c>
      <c r="H7" s="9" t="s">
        <v>74</v>
      </c>
      <c r="I7" s="10" t="s">
        <v>8</v>
      </c>
      <c r="J7" s="8" t="s">
        <v>73</v>
      </c>
      <c r="K7" s="9" t="s">
        <v>74</v>
      </c>
      <c r="L7" s="11" t="s">
        <v>9</v>
      </c>
    </row>
    <row r="8" spans="1:28" s="14" customFormat="1" ht="124.5" customHeight="1" x14ac:dyDescent="0.2">
      <c r="A8" s="68"/>
      <c r="B8" s="68"/>
      <c r="C8" s="68"/>
      <c r="D8" s="12" t="s">
        <v>10</v>
      </c>
      <c r="E8" s="71"/>
      <c r="F8" s="68"/>
      <c r="G8" s="12" t="s">
        <v>75</v>
      </c>
      <c r="H8" s="12" t="s">
        <v>88</v>
      </c>
      <c r="I8" s="12" t="s">
        <v>11</v>
      </c>
      <c r="J8" s="12" t="s">
        <v>77</v>
      </c>
      <c r="K8" s="12" t="s">
        <v>89</v>
      </c>
      <c r="L8" s="13" t="s">
        <v>12</v>
      </c>
      <c r="N8" s="15"/>
      <c r="P8" s="15"/>
      <c r="T8" s="15"/>
      <c r="V8" s="15"/>
      <c r="AB8" s="15"/>
    </row>
    <row r="9" spans="1:28" s="17" customFormat="1" x14ac:dyDescent="0.2">
      <c r="A9" s="16">
        <v>1</v>
      </c>
      <c r="B9" s="16">
        <v>2</v>
      </c>
      <c r="C9" s="16">
        <v>3</v>
      </c>
      <c r="D9" s="16">
        <v>4</v>
      </c>
      <c r="E9" s="16">
        <v>4</v>
      </c>
      <c r="F9" s="16"/>
      <c r="G9" s="16">
        <v>6</v>
      </c>
      <c r="H9" s="16">
        <v>7</v>
      </c>
      <c r="I9" s="16">
        <v>8</v>
      </c>
      <c r="J9" s="16">
        <v>10</v>
      </c>
      <c r="K9" s="16">
        <v>11</v>
      </c>
      <c r="L9" s="16">
        <v>12</v>
      </c>
      <c r="N9" s="18"/>
      <c r="P9" s="18"/>
      <c r="T9" s="18"/>
      <c r="V9" s="18"/>
      <c r="AB9" s="18"/>
    </row>
    <row r="10" spans="1:28" x14ac:dyDescent="0.2">
      <c r="A10" s="19">
        <v>1</v>
      </c>
      <c r="B10" s="20" t="s">
        <v>13</v>
      </c>
      <c r="C10" s="21">
        <v>380</v>
      </c>
      <c r="D10" s="60">
        <v>60.5</v>
      </c>
      <c r="E10" s="22">
        <v>0.18</v>
      </c>
      <c r="F10" s="23">
        <f t="shared" ref="F10:F39" si="0">C10/(1+E10/100%)</f>
        <v>322.03389830508479</v>
      </c>
      <c r="G10" s="24">
        <f>D10*0.8</f>
        <v>48.400000000000006</v>
      </c>
      <c r="H10" s="24">
        <f>D10*0.55</f>
        <v>33.275000000000006</v>
      </c>
      <c r="I10" s="25">
        <f t="shared" ref="I10:I38" si="1">C10*D10/1000</f>
        <v>22.99</v>
      </c>
      <c r="J10" s="25">
        <f>G10*C10/1000</f>
        <v>18.392000000000003</v>
      </c>
      <c r="K10" s="25">
        <f>C10*H10/1000</f>
        <v>12.644500000000003</v>
      </c>
      <c r="L10" s="25">
        <f>I10*0.35</f>
        <v>8.0464999999999982</v>
      </c>
    </row>
    <row r="11" spans="1:28" ht="25.5" x14ac:dyDescent="0.2">
      <c r="A11" s="19">
        <v>2</v>
      </c>
      <c r="B11" s="20" t="s">
        <v>14</v>
      </c>
      <c r="C11" s="21">
        <v>120</v>
      </c>
      <c r="D11" s="60">
        <v>27</v>
      </c>
      <c r="E11" s="22">
        <v>0.1</v>
      </c>
      <c r="F11" s="23">
        <f t="shared" si="0"/>
        <v>109.09090909090908</v>
      </c>
      <c r="G11" s="24">
        <f t="shared" ref="G11:G38" si="2">D11*0.8</f>
        <v>21.6</v>
      </c>
      <c r="H11" s="24">
        <f t="shared" ref="H11:H38" si="3">D11*0.55</f>
        <v>14.850000000000001</v>
      </c>
      <c r="I11" s="25">
        <f t="shared" si="1"/>
        <v>3.24</v>
      </c>
      <c r="J11" s="25">
        <f t="shared" ref="J11:J38" si="4">C11*G11/1000</f>
        <v>2.5920000000000001</v>
      </c>
      <c r="K11" s="25">
        <f t="shared" ref="K11:K38" si="5">H11*C11/1000</f>
        <v>1.7820000000000003</v>
      </c>
      <c r="L11" s="25">
        <f t="shared" ref="L11:L39" si="6">I11*0.35</f>
        <v>1.1339999999999999</v>
      </c>
    </row>
    <row r="12" spans="1:28" ht="25.5" x14ac:dyDescent="0.2">
      <c r="A12" s="19">
        <v>3</v>
      </c>
      <c r="B12" s="20" t="s">
        <v>15</v>
      </c>
      <c r="C12" s="21">
        <v>190.01</v>
      </c>
      <c r="D12" s="60">
        <v>7</v>
      </c>
      <c r="E12" s="22">
        <v>0.1</v>
      </c>
      <c r="F12" s="23">
        <f t="shared" si="0"/>
        <v>172.73636363636362</v>
      </c>
      <c r="G12" s="24">
        <f t="shared" si="2"/>
        <v>5.6000000000000005</v>
      </c>
      <c r="H12" s="24">
        <f t="shared" si="3"/>
        <v>3.8500000000000005</v>
      </c>
      <c r="I12" s="25">
        <f t="shared" si="1"/>
        <v>1.3300699999999999</v>
      </c>
      <c r="J12" s="25">
        <f t="shared" si="4"/>
        <v>1.0640560000000001</v>
      </c>
      <c r="K12" s="25">
        <f t="shared" si="5"/>
        <v>0.73153850000000009</v>
      </c>
      <c r="L12" s="25">
        <f t="shared" si="6"/>
        <v>0.4655244999999999</v>
      </c>
    </row>
    <row r="13" spans="1:28" x14ac:dyDescent="0.2">
      <c r="A13" s="19">
        <v>4</v>
      </c>
      <c r="B13" s="20" t="s">
        <v>16</v>
      </c>
      <c r="C13" s="21">
        <v>340</v>
      </c>
      <c r="D13" s="60">
        <v>21</v>
      </c>
      <c r="E13" s="22">
        <v>0.1</v>
      </c>
      <c r="F13" s="23">
        <f t="shared" si="0"/>
        <v>309.09090909090907</v>
      </c>
      <c r="G13" s="24">
        <f t="shared" si="2"/>
        <v>16.8</v>
      </c>
      <c r="H13" s="24">
        <f t="shared" si="3"/>
        <v>11.55</v>
      </c>
      <c r="I13" s="25">
        <f t="shared" si="1"/>
        <v>7.14</v>
      </c>
      <c r="J13" s="25">
        <f t="shared" si="4"/>
        <v>5.7119999999999997</v>
      </c>
      <c r="K13" s="25">
        <f t="shared" si="5"/>
        <v>3.9270000000000005</v>
      </c>
      <c r="L13" s="25">
        <f t="shared" si="6"/>
        <v>2.4989999999999997</v>
      </c>
    </row>
    <row r="14" spans="1:28" x14ac:dyDescent="0.2">
      <c r="A14" s="19">
        <v>5</v>
      </c>
      <c r="B14" s="20" t="s">
        <v>17</v>
      </c>
      <c r="C14" s="21">
        <v>84.78</v>
      </c>
      <c r="D14" s="60">
        <v>11</v>
      </c>
      <c r="E14" s="22">
        <v>0.1</v>
      </c>
      <c r="F14" s="23">
        <f t="shared" si="0"/>
        <v>77.072727272727263</v>
      </c>
      <c r="G14" s="24">
        <f t="shared" si="2"/>
        <v>8.8000000000000007</v>
      </c>
      <c r="H14" s="24">
        <f t="shared" ref="H14:H17" si="7">D14*0.55</f>
        <v>6.0500000000000007</v>
      </c>
      <c r="I14" s="25">
        <f t="shared" si="1"/>
        <v>0.93258000000000008</v>
      </c>
      <c r="J14" s="25">
        <f t="shared" si="4"/>
        <v>0.74606400000000006</v>
      </c>
      <c r="K14" s="25">
        <f t="shared" si="5"/>
        <v>0.51291900000000012</v>
      </c>
      <c r="L14" s="25">
        <f t="shared" si="6"/>
        <v>0.326403</v>
      </c>
    </row>
    <row r="15" spans="1:28" x14ac:dyDescent="0.2">
      <c r="A15" s="19">
        <v>6</v>
      </c>
      <c r="B15" s="20" t="s">
        <v>18</v>
      </c>
      <c r="C15" s="21">
        <f>N15</f>
        <v>38</v>
      </c>
      <c r="D15" s="60">
        <v>450</v>
      </c>
      <c r="E15" s="22">
        <v>0.1</v>
      </c>
      <c r="F15" s="23">
        <f t="shared" si="0"/>
        <v>34.54545454545454</v>
      </c>
      <c r="G15" s="24">
        <f t="shared" si="2"/>
        <v>360</v>
      </c>
      <c r="H15" s="24">
        <f t="shared" si="7"/>
        <v>247.50000000000003</v>
      </c>
      <c r="I15" s="25">
        <f t="shared" si="1"/>
        <v>17.100000000000001</v>
      </c>
      <c r="J15" s="25">
        <f t="shared" si="4"/>
        <v>13.68</v>
      </c>
      <c r="K15" s="25">
        <f t="shared" si="5"/>
        <v>9.4050000000000011</v>
      </c>
      <c r="L15" s="25">
        <f t="shared" si="6"/>
        <v>5.9850000000000003</v>
      </c>
      <c r="M15" s="2" t="s">
        <v>19</v>
      </c>
      <c r="N15" s="3">
        <v>38</v>
      </c>
      <c r="O15" s="2" t="s">
        <v>20</v>
      </c>
      <c r="P15" s="3">
        <v>42</v>
      </c>
      <c r="Q15" s="2" t="s">
        <v>21</v>
      </c>
      <c r="R15" s="3">
        <v>43.5</v>
      </c>
    </row>
    <row r="16" spans="1:28" x14ac:dyDescent="0.2">
      <c r="A16" s="19">
        <v>7</v>
      </c>
      <c r="B16" s="20" t="s">
        <v>22</v>
      </c>
      <c r="C16" s="21">
        <v>104</v>
      </c>
      <c r="D16" s="60">
        <v>11</v>
      </c>
      <c r="E16" s="22">
        <v>0.1</v>
      </c>
      <c r="F16" s="23">
        <f t="shared" si="0"/>
        <v>94.545454545454533</v>
      </c>
      <c r="G16" s="24">
        <f t="shared" si="2"/>
        <v>8.8000000000000007</v>
      </c>
      <c r="H16" s="24">
        <f t="shared" si="7"/>
        <v>6.0500000000000007</v>
      </c>
      <c r="I16" s="25">
        <f t="shared" si="1"/>
        <v>1.1439999999999999</v>
      </c>
      <c r="J16" s="25">
        <f t="shared" si="4"/>
        <v>0.91520000000000001</v>
      </c>
      <c r="K16" s="25">
        <f t="shared" si="5"/>
        <v>0.62920000000000009</v>
      </c>
      <c r="L16" s="25">
        <f t="shared" si="6"/>
        <v>0.40039999999999992</v>
      </c>
    </row>
    <row r="17" spans="1:33" x14ac:dyDescent="0.2">
      <c r="A17" s="19">
        <v>8</v>
      </c>
      <c r="B17" s="20" t="s">
        <v>23</v>
      </c>
      <c r="C17" s="21">
        <f>6.2/40*1000</f>
        <v>155</v>
      </c>
      <c r="D17" s="60">
        <f>40*0.6</f>
        <v>24</v>
      </c>
      <c r="E17" s="22">
        <v>0.1</v>
      </c>
      <c r="F17" s="23">
        <f t="shared" si="0"/>
        <v>140.90909090909091</v>
      </c>
      <c r="G17" s="24">
        <f t="shared" si="2"/>
        <v>19.200000000000003</v>
      </c>
      <c r="H17" s="24">
        <f t="shared" si="7"/>
        <v>13.200000000000001</v>
      </c>
      <c r="I17" s="25">
        <f t="shared" si="1"/>
        <v>3.72</v>
      </c>
      <c r="J17" s="25">
        <f t="shared" si="4"/>
        <v>2.9760000000000004</v>
      </c>
      <c r="K17" s="25">
        <f t="shared" si="5"/>
        <v>2.0460000000000003</v>
      </c>
      <c r="L17" s="25">
        <f t="shared" si="6"/>
        <v>1.302</v>
      </c>
    </row>
    <row r="18" spans="1:33" x14ac:dyDescent="0.2">
      <c r="A18" s="19">
        <v>9</v>
      </c>
      <c r="B18" s="20" t="s">
        <v>24</v>
      </c>
      <c r="C18" s="21">
        <v>25.5</v>
      </c>
      <c r="D18" s="60">
        <v>29</v>
      </c>
      <c r="E18" s="22">
        <v>0.1</v>
      </c>
      <c r="F18" s="23">
        <f t="shared" si="0"/>
        <v>23.18181818181818</v>
      </c>
      <c r="G18" s="24">
        <f t="shared" si="2"/>
        <v>23.200000000000003</v>
      </c>
      <c r="H18" s="24">
        <f t="shared" si="3"/>
        <v>15.950000000000001</v>
      </c>
      <c r="I18" s="25">
        <f t="shared" si="1"/>
        <v>0.73950000000000005</v>
      </c>
      <c r="J18" s="25">
        <f t="shared" si="4"/>
        <v>0.59160000000000001</v>
      </c>
      <c r="K18" s="25">
        <f t="shared" si="5"/>
        <v>0.406725</v>
      </c>
      <c r="L18" s="25">
        <f t="shared" si="6"/>
        <v>0.25882500000000003</v>
      </c>
    </row>
    <row r="19" spans="1:33" x14ac:dyDescent="0.2">
      <c r="A19" s="19">
        <v>10</v>
      </c>
      <c r="B19" s="20" t="s">
        <v>25</v>
      </c>
      <c r="C19" s="21">
        <v>93.5</v>
      </c>
      <c r="D19" s="62" t="s">
        <v>26</v>
      </c>
      <c r="E19" s="22">
        <v>0.18</v>
      </c>
      <c r="F19" s="23">
        <f t="shared" si="0"/>
        <v>79.237288135593218</v>
      </c>
      <c r="G19" s="24">
        <f t="shared" si="2"/>
        <v>2.4000000000000004</v>
      </c>
      <c r="H19" s="24">
        <f t="shared" si="3"/>
        <v>1.6500000000000001</v>
      </c>
      <c r="I19" s="25">
        <f t="shared" si="1"/>
        <v>0.28050000000000003</v>
      </c>
      <c r="J19" s="25">
        <f t="shared" si="4"/>
        <v>0.22440000000000004</v>
      </c>
      <c r="K19" s="25">
        <f t="shared" si="5"/>
        <v>0.154275</v>
      </c>
      <c r="L19" s="25">
        <f t="shared" si="6"/>
        <v>9.8174999999999998E-2</v>
      </c>
    </row>
    <row r="20" spans="1:33" x14ac:dyDescent="0.2">
      <c r="A20" s="19">
        <v>11</v>
      </c>
      <c r="B20" s="20" t="s">
        <v>27</v>
      </c>
      <c r="C20" s="21">
        <f>(N20+P20+R20+T20+V20+X20+Z20+AB20)/7</f>
        <v>30.357142857142858</v>
      </c>
      <c r="D20" s="60">
        <v>43</v>
      </c>
      <c r="E20" s="22">
        <v>0.1</v>
      </c>
      <c r="F20" s="23">
        <f t="shared" si="0"/>
        <v>27.597402597402596</v>
      </c>
      <c r="G20" s="24">
        <f t="shared" si="2"/>
        <v>34.4</v>
      </c>
      <c r="H20" s="24">
        <f t="shared" si="3"/>
        <v>23.650000000000002</v>
      </c>
      <c r="I20" s="25">
        <f t="shared" si="1"/>
        <v>1.3053571428571429</v>
      </c>
      <c r="J20" s="25">
        <f t="shared" si="4"/>
        <v>1.0442857142857143</v>
      </c>
      <c r="K20" s="25">
        <f t="shared" si="5"/>
        <v>0.71794642857142865</v>
      </c>
      <c r="L20" s="25">
        <f t="shared" si="6"/>
        <v>0.45687499999999998</v>
      </c>
      <c r="M20" s="2" t="s">
        <v>28</v>
      </c>
      <c r="N20" s="3">
        <v>35</v>
      </c>
      <c r="O20" s="2" t="s">
        <v>29</v>
      </c>
      <c r="Q20" s="2" t="s">
        <v>30</v>
      </c>
      <c r="R20" s="3">
        <v>29</v>
      </c>
      <c r="S20" s="2" t="s">
        <v>31</v>
      </c>
      <c r="T20" s="3">
        <v>44.5</v>
      </c>
      <c r="U20" s="2" t="s">
        <v>32</v>
      </c>
      <c r="V20" s="3">
        <v>28.2</v>
      </c>
      <c r="W20" s="2" t="s">
        <v>78</v>
      </c>
      <c r="X20" s="3">
        <v>14.9</v>
      </c>
      <c r="Y20" s="2" t="s">
        <v>79</v>
      </c>
      <c r="Z20" s="3">
        <v>27.9</v>
      </c>
      <c r="AA20" s="2" t="s">
        <v>80</v>
      </c>
      <c r="AB20" s="3">
        <v>33</v>
      </c>
    </row>
    <row r="21" spans="1:33" x14ac:dyDescent="0.2">
      <c r="A21" s="19">
        <v>12</v>
      </c>
      <c r="B21" s="20" t="s">
        <v>33</v>
      </c>
      <c r="C21" s="21">
        <v>35</v>
      </c>
      <c r="D21" s="60">
        <v>12</v>
      </c>
      <c r="E21" s="22">
        <v>0.1</v>
      </c>
      <c r="F21" s="23">
        <f t="shared" si="0"/>
        <v>31.818181818181817</v>
      </c>
      <c r="G21" s="24">
        <f t="shared" si="2"/>
        <v>9.6000000000000014</v>
      </c>
      <c r="H21" s="24">
        <f t="shared" si="3"/>
        <v>6.6000000000000005</v>
      </c>
      <c r="I21" s="25">
        <f t="shared" si="1"/>
        <v>0.42</v>
      </c>
      <c r="J21" s="25">
        <f t="shared" si="4"/>
        <v>0.33600000000000008</v>
      </c>
      <c r="K21" s="25">
        <f t="shared" si="5"/>
        <v>0.23100000000000004</v>
      </c>
      <c r="L21" s="25">
        <f t="shared" si="6"/>
        <v>0.14699999999999999</v>
      </c>
    </row>
    <row r="22" spans="1:33" x14ac:dyDescent="0.2">
      <c r="A22" s="19">
        <v>13</v>
      </c>
      <c r="B22" s="20" t="s">
        <v>34</v>
      </c>
      <c r="C22" s="21">
        <v>14.6</v>
      </c>
      <c r="D22" s="60">
        <v>6</v>
      </c>
      <c r="E22" s="22">
        <v>0.1</v>
      </c>
      <c r="F22" s="23">
        <f t="shared" si="0"/>
        <v>13.272727272727272</v>
      </c>
      <c r="G22" s="24">
        <f t="shared" si="2"/>
        <v>4.8000000000000007</v>
      </c>
      <c r="H22" s="24">
        <f t="shared" si="3"/>
        <v>3.3000000000000003</v>
      </c>
      <c r="I22" s="25">
        <f t="shared" si="1"/>
        <v>8.7599999999999997E-2</v>
      </c>
      <c r="J22" s="25">
        <f t="shared" si="4"/>
        <v>7.0080000000000017E-2</v>
      </c>
      <c r="K22" s="25">
        <f t="shared" si="5"/>
        <v>4.8180000000000001E-2</v>
      </c>
      <c r="L22" s="25">
        <f t="shared" si="6"/>
        <v>3.0659999999999996E-2</v>
      </c>
    </row>
    <row r="23" spans="1:33" x14ac:dyDescent="0.2">
      <c r="A23" s="19">
        <v>14</v>
      </c>
      <c r="B23" s="20" t="s">
        <v>35</v>
      </c>
      <c r="C23" s="21">
        <v>50.5</v>
      </c>
      <c r="D23" s="60">
        <v>47</v>
      </c>
      <c r="E23" s="22">
        <v>0.1</v>
      </c>
      <c r="F23" s="23">
        <f t="shared" si="0"/>
        <v>45.909090909090907</v>
      </c>
      <c r="G23" s="24">
        <f t="shared" si="2"/>
        <v>37.6</v>
      </c>
      <c r="H23" s="24">
        <f t="shared" si="3"/>
        <v>25.85</v>
      </c>
      <c r="I23" s="25">
        <f t="shared" si="1"/>
        <v>2.3734999999999999</v>
      </c>
      <c r="J23" s="25">
        <f t="shared" si="4"/>
        <v>1.8988000000000003</v>
      </c>
      <c r="K23" s="25">
        <f t="shared" si="5"/>
        <v>1.3054250000000003</v>
      </c>
      <c r="L23" s="25">
        <f t="shared" si="6"/>
        <v>0.83072499999999994</v>
      </c>
    </row>
    <row r="24" spans="1:33" s="35" customFormat="1" ht="16.5" customHeight="1" x14ac:dyDescent="0.2">
      <c r="A24" s="27">
        <v>15</v>
      </c>
      <c r="B24" s="28" t="s">
        <v>36</v>
      </c>
      <c r="C24" s="29">
        <v>74.5</v>
      </c>
      <c r="D24" s="63">
        <v>20</v>
      </c>
      <c r="E24" s="30">
        <v>0.18</v>
      </c>
      <c r="F24" s="31">
        <f t="shared" si="0"/>
        <v>63.13559322033899</v>
      </c>
      <c r="G24" s="24">
        <f t="shared" si="2"/>
        <v>16</v>
      </c>
      <c r="H24" s="24">
        <f t="shared" si="3"/>
        <v>11</v>
      </c>
      <c r="I24" s="32">
        <f t="shared" si="1"/>
        <v>1.49</v>
      </c>
      <c r="J24" s="25">
        <f t="shared" si="4"/>
        <v>1.1919999999999999</v>
      </c>
      <c r="K24" s="25">
        <f t="shared" si="5"/>
        <v>0.81950000000000001</v>
      </c>
      <c r="L24" s="32">
        <f t="shared" si="6"/>
        <v>0.52149999999999996</v>
      </c>
      <c r="M24" s="33" t="s">
        <v>37</v>
      </c>
      <c r="N24" s="34">
        <v>95</v>
      </c>
      <c r="O24" s="33" t="s">
        <v>38</v>
      </c>
      <c r="P24" s="34">
        <v>118</v>
      </c>
      <c r="Q24" s="33" t="s">
        <v>39</v>
      </c>
      <c r="R24" s="35">
        <v>110</v>
      </c>
      <c r="S24" s="35" t="s">
        <v>40</v>
      </c>
      <c r="T24" s="34">
        <v>92</v>
      </c>
      <c r="U24" s="35" t="s">
        <v>41</v>
      </c>
      <c r="V24" s="34">
        <v>82</v>
      </c>
      <c r="W24" s="35" t="s">
        <v>42</v>
      </c>
      <c r="X24" s="35">
        <v>80</v>
      </c>
      <c r="AB24" s="34"/>
    </row>
    <row r="25" spans="1:33" x14ac:dyDescent="0.2">
      <c r="A25" s="19">
        <v>16</v>
      </c>
      <c r="B25" s="20" t="s">
        <v>43</v>
      </c>
      <c r="C25" s="21">
        <v>138</v>
      </c>
      <c r="D25" s="60">
        <v>11</v>
      </c>
      <c r="E25" s="22">
        <v>0.18</v>
      </c>
      <c r="F25" s="23">
        <f t="shared" si="0"/>
        <v>116.94915254237289</v>
      </c>
      <c r="G25" s="24">
        <f t="shared" si="2"/>
        <v>8.8000000000000007</v>
      </c>
      <c r="H25" s="24">
        <f t="shared" si="3"/>
        <v>6.0500000000000007</v>
      </c>
      <c r="I25" s="25">
        <f t="shared" si="1"/>
        <v>1.518</v>
      </c>
      <c r="J25" s="25">
        <f t="shared" si="4"/>
        <v>1.2144000000000001</v>
      </c>
      <c r="K25" s="25">
        <f t="shared" si="5"/>
        <v>0.83490000000000009</v>
      </c>
      <c r="L25" s="25">
        <f t="shared" si="6"/>
        <v>0.53129999999999999</v>
      </c>
    </row>
    <row r="26" spans="1:33" x14ac:dyDescent="0.2">
      <c r="A26" s="19">
        <v>17</v>
      </c>
      <c r="B26" s="20" t="s">
        <v>44</v>
      </c>
      <c r="C26" s="21">
        <v>20</v>
      </c>
      <c r="D26" s="61">
        <v>215</v>
      </c>
      <c r="E26" s="22">
        <v>0</v>
      </c>
      <c r="F26" s="23">
        <f t="shared" si="0"/>
        <v>20</v>
      </c>
      <c r="G26" s="24">
        <f t="shared" si="2"/>
        <v>172</v>
      </c>
      <c r="H26" s="24">
        <f t="shared" si="3"/>
        <v>118.25000000000001</v>
      </c>
      <c r="I26" s="25">
        <f t="shared" si="1"/>
        <v>4.3</v>
      </c>
      <c r="J26" s="25">
        <f t="shared" si="4"/>
        <v>3.44</v>
      </c>
      <c r="K26" s="25">
        <f t="shared" si="5"/>
        <v>2.3650000000000007</v>
      </c>
      <c r="L26" s="25">
        <f t="shared" si="6"/>
        <v>1.5049999999999999</v>
      </c>
    </row>
    <row r="27" spans="1:33" s="35" customFormat="1" ht="43.5" customHeight="1" x14ac:dyDescent="0.25">
      <c r="A27" s="27">
        <v>18</v>
      </c>
      <c r="B27" s="28" t="s">
        <v>45</v>
      </c>
      <c r="C27" s="29">
        <f>(N27+P27+R27+T27+V27+X27)/5</f>
        <v>27</v>
      </c>
      <c r="D27" s="63">
        <v>325</v>
      </c>
      <c r="E27" s="30">
        <v>0</v>
      </c>
      <c r="F27" s="31">
        <f t="shared" si="0"/>
        <v>27</v>
      </c>
      <c r="G27" s="24">
        <f t="shared" si="2"/>
        <v>260</v>
      </c>
      <c r="H27" s="24">
        <f t="shared" si="3"/>
        <v>178.75000000000003</v>
      </c>
      <c r="I27" s="32">
        <f t="shared" si="1"/>
        <v>8.7750000000000004</v>
      </c>
      <c r="J27" s="25">
        <f t="shared" si="4"/>
        <v>7.02</v>
      </c>
      <c r="K27" s="25">
        <f t="shared" si="5"/>
        <v>4.8262500000000008</v>
      </c>
      <c r="L27" s="32">
        <f t="shared" si="6"/>
        <v>3.07125</v>
      </c>
      <c r="M27" s="36" t="s">
        <v>46</v>
      </c>
      <c r="N27" s="34">
        <v>20</v>
      </c>
      <c r="O27" s="33" t="s">
        <v>47</v>
      </c>
      <c r="P27" s="35">
        <v>25</v>
      </c>
      <c r="Q27" s="37" t="s">
        <v>48</v>
      </c>
      <c r="R27" s="34">
        <v>30</v>
      </c>
      <c r="S27" s="37" t="s">
        <v>49</v>
      </c>
      <c r="T27" s="34">
        <v>20</v>
      </c>
      <c r="U27" s="36" t="s">
        <v>81</v>
      </c>
      <c r="V27" s="35">
        <v>20</v>
      </c>
      <c r="W27" s="38" t="s">
        <v>82</v>
      </c>
      <c r="X27" s="35">
        <v>20</v>
      </c>
      <c r="Y27" s="37"/>
      <c r="Z27" s="34"/>
      <c r="AA27" s="37"/>
      <c r="AB27" s="34"/>
      <c r="AD27" s="34"/>
      <c r="AG27" s="34"/>
    </row>
    <row r="28" spans="1:33" x14ac:dyDescent="0.2">
      <c r="A28" s="19">
        <v>19</v>
      </c>
      <c r="B28" s="20" t="s">
        <v>50</v>
      </c>
      <c r="C28" s="21">
        <v>37.950000000000003</v>
      </c>
      <c r="D28" s="60">
        <v>50</v>
      </c>
      <c r="E28" s="22">
        <v>0.1</v>
      </c>
      <c r="F28" s="23">
        <f t="shared" si="0"/>
        <v>34.5</v>
      </c>
      <c r="G28" s="24">
        <f t="shared" si="2"/>
        <v>40</v>
      </c>
      <c r="H28" s="24">
        <f t="shared" si="3"/>
        <v>27.500000000000004</v>
      </c>
      <c r="I28" s="25">
        <f t="shared" si="1"/>
        <v>1.8975000000000002</v>
      </c>
      <c r="J28" s="25">
        <f t="shared" si="4"/>
        <v>1.518</v>
      </c>
      <c r="K28" s="25">
        <f t="shared" si="5"/>
        <v>1.0436250000000002</v>
      </c>
      <c r="L28" s="25">
        <f t="shared" si="6"/>
        <v>0.66412500000000008</v>
      </c>
    </row>
    <row r="29" spans="1:33" x14ac:dyDescent="0.2">
      <c r="A29" s="19">
        <v>20</v>
      </c>
      <c r="B29" s="20" t="s">
        <v>51</v>
      </c>
      <c r="C29" s="21">
        <v>35</v>
      </c>
      <c r="D29" s="60">
        <v>80</v>
      </c>
      <c r="E29" s="22">
        <v>0.1</v>
      </c>
      <c r="F29" s="23">
        <f t="shared" si="0"/>
        <v>31.818181818181817</v>
      </c>
      <c r="G29" s="24">
        <f t="shared" si="2"/>
        <v>64</v>
      </c>
      <c r="H29" s="24">
        <f t="shared" si="3"/>
        <v>44</v>
      </c>
      <c r="I29" s="25">
        <f t="shared" si="1"/>
        <v>2.8</v>
      </c>
      <c r="J29" s="25">
        <f t="shared" si="4"/>
        <v>2.2400000000000002</v>
      </c>
      <c r="K29" s="25">
        <f t="shared" si="5"/>
        <v>1.54</v>
      </c>
      <c r="L29" s="25">
        <f t="shared" si="6"/>
        <v>0.97999999999999987</v>
      </c>
    </row>
    <row r="30" spans="1:33" ht="25.5" x14ac:dyDescent="0.2">
      <c r="A30" s="19">
        <v>21</v>
      </c>
      <c r="B30" s="20" t="s">
        <v>52</v>
      </c>
      <c r="C30" s="21">
        <v>300</v>
      </c>
      <c r="D30" s="60">
        <v>1.2</v>
      </c>
      <c r="E30" s="22">
        <v>0.18</v>
      </c>
      <c r="F30" s="23">
        <f t="shared" si="0"/>
        <v>254.23728813559325</v>
      </c>
      <c r="G30" s="24">
        <f t="shared" si="2"/>
        <v>0.96</v>
      </c>
      <c r="H30" s="24">
        <f t="shared" si="3"/>
        <v>0.66</v>
      </c>
      <c r="I30" s="25">
        <f t="shared" si="1"/>
        <v>0.36</v>
      </c>
      <c r="J30" s="25">
        <f t="shared" si="4"/>
        <v>0.28799999999999998</v>
      </c>
      <c r="K30" s="25">
        <f t="shared" si="5"/>
        <v>0.19800000000000001</v>
      </c>
      <c r="L30" s="25">
        <f t="shared" si="6"/>
        <v>0.126</v>
      </c>
    </row>
    <row r="31" spans="1:33" x14ac:dyDescent="0.2">
      <c r="A31" s="19">
        <v>22</v>
      </c>
      <c r="B31" s="20" t="s">
        <v>53</v>
      </c>
      <c r="C31" s="21">
        <v>350</v>
      </c>
      <c r="D31" s="60">
        <v>0.6</v>
      </c>
      <c r="E31" s="22">
        <v>0.18</v>
      </c>
      <c r="F31" s="23">
        <f t="shared" si="0"/>
        <v>296.61016949152543</v>
      </c>
      <c r="G31" s="24">
        <f t="shared" si="2"/>
        <v>0.48</v>
      </c>
      <c r="H31" s="24">
        <f t="shared" si="3"/>
        <v>0.33</v>
      </c>
      <c r="I31" s="25">
        <f t="shared" si="1"/>
        <v>0.21</v>
      </c>
      <c r="J31" s="25">
        <f t="shared" si="4"/>
        <v>0.16800000000000001</v>
      </c>
      <c r="K31" s="25">
        <f t="shared" si="5"/>
        <v>0.11550000000000001</v>
      </c>
      <c r="L31" s="25">
        <f t="shared" si="6"/>
        <v>7.3499999999999996E-2</v>
      </c>
    </row>
    <row r="32" spans="1:33" x14ac:dyDescent="0.2">
      <c r="A32" s="19">
        <v>23</v>
      </c>
      <c r="B32" s="20" t="s">
        <v>54</v>
      </c>
      <c r="C32" s="21">
        <v>350</v>
      </c>
      <c r="D32" s="60">
        <v>0.6</v>
      </c>
      <c r="E32" s="22">
        <v>0.18</v>
      </c>
      <c r="F32" s="23">
        <f t="shared" si="0"/>
        <v>296.61016949152543</v>
      </c>
      <c r="G32" s="24">
        <f t="shared" si="2"/>
        <v>0.48</v>
      </c>
      <c r="H32" s="24">
        <f t="shared" si="3"/>
        <v>0.33</v>
      </c>
      <c r="I32" s="25">
        <f t="shared" si="1"/>
        <v>0.21</v>
      </c>
      <c r="J32" s="25">
        <f t="shared" si="4"/>
        <v>0.16800000000000001</v>
      </c>
      <c r="K32" s="25">
        <f t="shared" si="5"/>
        <v>0.11550000000000001</v>
      </c>
      <c r="L32" s="25">
        <f t="shared" si="6"/>
        <v>7.3499999999999996E-2</v>
      </c>
    </row>
    <row r="33" spans="1:31" ht="20.25" customHeight="1" x14ac:dyDescent="0.2">
      <c r="A33" s="19">
        <v>24</v>
      </c>
      <c r="B33" s="54" t="s">
        <v>83</v>
      </c>
      <c r="C33" s="21">
        <v>130</v>
      </c>
      <c r="D33" s="60">
        <v>39</v>
      </c>
      <c r="E33" s="22">
        <v>0.1</v>
      </c>
      <c r="F33" s="23">
        <f t="shared" si="0"/>
        <v>118.18181818181817</v>
      </c>
      <c r="G33" s="24">
        <f t="shared" si="2"/>
        <v>31.200000000000003</v>
      </c>
      <c r="H33" s="24">
        <f t="shared" si="3"/>
        <v>21.450000000000003</v>
      </c>
      <c r="I33" s="25">
        <f t="shared" si="1"/>
        <v>5.07</v>
      </c>
      <c r="J33" s="25">
        <f t="shared" si="4"/>
        <v>4.056</v>
      </c>
      <c r="K33" s="25">
        <f t="shared" si="5"/>
        <v>2.7885000000000004</v>
      </c>
      <c r="L33" s="25">
        <f t="shared" si="6"/>
        <v>1.7745</v>
      </c>
      <c r="M33" s="33" t="s">
        <v>55</v>
      </c>
      <c r="N33" s="39">
        <v>170</v>
      </c>
      <c r="O33" s="33"/>
      <c r="P33" s="39"/>
      <c r="Q33" s="39" t="s">
        <v>56</v>
      </c>
      <c r="R33" s="33">
        <v>130</v>
      </c>
      <c r="S33" s="33"/>
      <c r="T33" s="39"/>
      <c r="U33" s="33"/>
    </row>
    <row r="34" spans="1:31" x14ac:dyDescent="0.2">
      <c r="A34" s="19">
        <v>25</v>
      </c>
      <c r="B34" s="20" t="s">
        <v>57</v>
      </c>
      <c r="C34" s="21">
        <v>194</v>
      </c>
      <c r="D34" s="60">
        <v>40</v>
      </c>
      <c r="E34" s="22">
        <v>0.1</v>
      </c>
      <c r="F34" s="23">
        <f t="shared" si="0"/>
        <v>176.36363636363635</v>
      </c>
      <c r="G34" s="24">
        <f t="shared" si="2"/>
        <v>32</v>
      </c>
      <c r="H34" s="24">
        <f t="shared" si="3"/>
        <v>22</v>
      </c>
      <c r="I34" s="25">
        <f t="shared" si="1"/>
        <v>7.76</v>
      </c>
      <c r="J34" s="25">
        <f t="shared" si="4"/>
        <v>6.2080000000000002</v>
      </c>
      <c r="K34" s="25">
        <f t="shared" si="5"/>
        <v>4.2679999999999998</v>
      </c>
      <c r="L34" s="25">
        <f t="shared" si="6"/>
        <v>2.7159999999999997</v>
      </c>
    </row>
    <row r="35" spans="1:31" ht="25.5" x14ac:dyDescent="0.2">
      <c r="A35" s="19">
        <v>26</v>
      </c>
      <c r="B35" s="20" t="s">
        <v>58</v>
      </c>
      <c r="C35" s="21">
        <v>375</v>
      </c>
      <c r="D35" s="60">
        <v>6.4</v>
      </c>
      <c r="E35" s="22">
        <v>0.1</v>
      </c>
      <c r="F35" s="23">
        <f t="shared" si="0"/>
        <v>340.90909090909088</v>
      </c>
      <c r="G35" s="24">
        <f t="shared" si="2"/>
        <v>5.120000000000001</v>
      </c>
      <c r="H35" s="24">
        <f t="shared" si="3"/>
        <v>3.5200000000000005</v>
      </c>
      <c r="I35" s="25">
        <f t="shared" si="1"/>
        <v>2.4</v>
      </c>
      <c r="J35" s="25">
        <f t="shared" si="4"/>
        <v>1.9200000000000004</v>
      </c>
      <c r="K35" s="25">
        <f t="shared" si="5"/>
        <v>1.3200000000000003</v>
      </c>
      <c r="L35" s="25">
        <f t="shared" si="6"/>
        <v>0.84</v>
      </c>
    </row>
    <row r="36" spans="1:31" x14ac:dyDescent="0.2">
      <c r="A36" s="19">
        <v>27</v>
      </c>
      <c r="B36" s="20" t="s">
        <v>59</v>
      </c>
      <c r="C36" s="21">
        <v>340</v>
      </c>
      <c r="D36" s="60">
        <v>0.5</v>
      </c>
      <c r="E36" s="22">
        <v>0.18</v>
      </c>
      <c r="F36" s="23">
        <f t="shared" si="0"/>
        <v>288.13559322033899</v>
      </c>
      <c r="G36" s="24">
        <f t="shared" si="2"/>
        <v>0.4</v>
      </c>
      <c r="H36" s="24">
        <f t="shared" si="3"/>
        <v>0.27500000000000002</v>
      </c>
      <c r="I36" s="25">
        <f t="shared" si="1"/>
        <v>0.17</v>
      </c>
      <c r="J36" s="25">
        <f t="shared" si="4"/>
        <v>0.13600000000000001</v>
      </c>
      <c r="K36" s="25">
        <f t="shared" si="5"/>
        <v>9.3500000000000014E-2</v>
      </c>
      <c r="L36" s="25">
        <f t="shared" si="6"/>
        <v>5.9499999999999997E-2</v>
      </c>
    </row>
    <row r="37" spans="1:31" ht="47.25" x14ac:dyDescent="0.25">
      <c r="A37" s="19">
        <v>28</v>
      </c>
      <c r="B37" s="20" t="s">
        <v>60</v>
      </c>
      <c r="C37" s="21">
        <f>T37</f>
        <v>50</v>
      </c>
      <c r="D37" s="60">
        <v>114</v>
      </c>
      <c r="E37" s="22">
        <v>0</v>
      </c>
      <c r="F37" s="23">
        <f t="shared" si="0"/>
        <v>50</v>
      </c>
      <c r="G37" s="24">
        <f t="shared" si="2"/>
        <v>91.2</v>
      </c>
      <c r="H37" s="24">
        <f t="shared" si="3"/>
        <v>62.7</v>
      </c>
      <c r="I37" s="25">
        <f t="shared" si="1"/>
        <v>5.7</v>
      </c>
      <c r="J37" s="25">
        <f t="shared" si="4"/>
        <v>4.5599999999999996</v>
      </c>
      <c r="K37" s="25">
        <f t="shared" si="5"/>
        <v>3.1349999999999998</v>
      </c>
      <c r="L37" s="25">
        <f t="shared" si="6"/>
        <v>1.9949999999999999</v>
      </c>
      <c r="M37" s="36" t="s">
        <v>84</v>
      </c>
      <c r="N37" s="39">
        <v>60</v>
      </c>
      <c r="O37" s="33" t="s">
        <v>61</v>
      </c>
      <c r="P37" s="39">
        <v>60</v>
      </c>
      <c r="Q37" s="38"/>
      <c r="R37" s="33"/>
      <c r="S37" s="37" t="s">
        <v>62</v>
      </c>
      <c r="T37" s="39">
        <v>50</v>
      </c>
      <c r="U37" s="38"/>
      <c r="V37" s="39"/>
      <c r="W37" s="33"/>
      <c r="X37" s="33"/>
      <c r="Y37" s="33"/>
      <c r="Z37" s="33"/>
      <c r="AA37" s="33"/>
      <c r="AB37" s="39"/>
      <c r="AC37" s="33"/>
      <c r="AD37" s="33"/>
      <c r="AE37" s="33"/>
    </row>
    <row r="38" spans="1:31" x14ac:dyDescent="0.2">
      <c r="A38" s="19">
        <v>29</v>
      </c>
      <c r="B38" s="20" t="s">
        <v>63</v>
      </c>
      <c r="C38" s="21">
        <v>44</v>
      </c>
      <c r="D38" s="60">
        <v>100</v>
      </c>
      <c r="E38" s="22">
        <v>0.18</v>
      </c>
      <c r="F38" s="23">
        <f t="shared" si="0"/>
        <v>37.288135593220339</v>
      </c>
      <c r="G38" s="24">
        <f t="shared" si="2"/>
        <v>80</v>
      </c>
      <c r="H38" s="24">
        <f t="shared" si="3"/>
        <v>55.000000000000007</v>
      </c>
      <c r="I38" s="25">
        <f t="shared" si="1"/>
        <v>4.4000000000000004</v>
      </c>
      <c r="J38" s="25">
        <f t="shared" si="4"/>
        <v>3.52</v>
      </c>
      <c r="K38" s="25">
        <f t="shared" si="5"/>
        <v>2.4200000000000004</v>
      </c>
      <c r="L38" s="25">
        <f t="shared" si="6"/>
        <v>1.54</v>
      </c>
    </row>
    <row r="39" spans="1:31" ht="25.5" x14ac:dyDescent="0.2">
      <c r="A39" s="19">
        <v>30</v>
      </c>
      <c r="B39" s="20" t="s">
        <v>64</v>
      </c>
      <c r="C39" s="21">
        <v>270</v>
      </c>
      <c r="D39" s="62" t="s">
        <v>65</v>
      </c>
      <c r="E39" s="22">
        <v>0.18</v>
      </c>
      <c r="F39" s="23">
        <f t="shared" si="0"/>
        <v>228.81355932203391</v>
      </c>
      <c r="G39" s="26" t="s">
        <v>66</v>
      </c>
      <c r="H39" s="26" t="s">
        <v>67</v>
      </c>
      <c r="I39" s="25">
        <f>C39*2.25/1000</f>
        <v>0.60750000000000004</v>
      </c>
      <c r="J39" s="25">
        <f>C39*2.25/1000*0.85</f>
        <v>0.51637500000000003</v>
      </c>
      <c r="K39" s="25">
        <f>J39/85*55</f>
        <v>0.33412500000000001</v>
      </c>
      <c r="L39" s="25">
        <f t="shared" si="6"/>
        <v>0.21262500000000001</v>
      </c>
    </row>
    <row r="40" spans="1:31" x14ac:dyDescent="0.2">
      <c r="A40" s="78" t="s">
        <v>85</v>
      </c>
      <c r="B40" s="78"/>
      <c r="C40" s="21"/>
      <c r="D40" s="26"/>
      <c r="E40" s="26"/>
      <c r="F40" s="26"/>
      <c r="G40" s="26"/>
      <c r="H40" s="26"/>
      <c r="I40" s="25">
        <f>SUM(I10:I39)</f>
        <v>110.47110714285714</v>
      </c>
      <c r="J40" s="25">
        <f>SUM(J10:J39)</f>
        <v>88.407260714285698</v>
      </c>
      <c r="K40" s="25">
        <f>SUM(K10:K39)</f>
        <v>60.759108928571429</v>
      </c>
      <c r="L40" s="77">
        <f>SUM(L10:L39)</f>
        <v>38.664887499999999</v>
      </c>
    </row>
    <row r="41" spans="1:31" x14ac:dyDescent="0.2">
      <c r="A41" s="79"/>
      <c r="B41" s="79" t="s">
        <v>91</v>
      </c>
      <c r="C41" s="21"/>
      <c r="D41" s="26"/>
      <c r="E41" s="26"/>
      <c r="F41" s="26"/>
      <c r="G41" s="26"/>
      <c r="H41" s="26"/>
      <c r="I41" s="25"/>
      <c r="J41" s="25">
        <f>J40*0.18</f>
        <v>15.913306928571425</v>
      </c>
      <c r="K41" s="25">
        <f>K40*0.18</f>
        <v>10.936639607142856</v>
      </c>
      <c r="L41" s="76"/>
    </row>
    <row r="42" spans="1:31" s="85" customFormat="1" ht="29.25" x14ac:dyDescent="0.25">
      <c r="A42" s="80"/>
      <c r="B42" s="80" t="s">
        <v>92</v>
      </c>
      <c r="C42" s="81"/>
      <c r="D42" s="82"/>
      <c r="E42" s="82"/>
      <c r="F42" s="82"/>
      <c r="G42" s="82"/>
      <c r="H42" s="82"/>
      <c r="I42" s="83"/>
      <c r="J42" s="83">
        <f>J40+J41</f>
        <v>104.32056764285713</v>
      </c>
      <c r="K42" s="83">
        <f>K40+K41</f>
        <v>71.695748535714287</v>
      </c>
      <c r="L42" s="84"/>
      <c r="N42" s="86"/>
      <c r="P42" s="86"/>
      <c r="T42" s="86"/>
      <c r="V42" s="86"/>
      <c r="AB42" s="86"/>
    </row>
    <row r="43" spans="1:31" s="41" customFormat="1" x14ac:dyDescent="0.2">
      <c r="B43" s="41" t="s">
        <v>76</v>
      </c>
      <c r="C43" s="42"/>
      <c r="N43" s="43"/>
      <c r="P43" s="43"/>
      <c r="T43" s="43"/>
      <c r="V43" s="43"/>
      <c r="AB43" s="43"/>
    </row>
    <row r="44" spans="1:31" s="41" customFormat="1" x14ac:dyDescent="0.2">
      <c r="A44" s="2"/>
      <c r="B44" s="44" t="s">
        <v>68</v>
      </c>
      <c r="C44" s="45"/>
      <c r="D44" s="44"/>
      <c r="E44" s="44"/>
      <c r="F44" s="44"/>
      <c r="G44" s="44"/>
      <c r="H44" s="44"/>
      <c r="J44" s="41" t="s">
        <v>69</v>
      </c>
      <c r="N44" s="43"/>
      <c r="P44" s="43"/>
      <c r="T44" s="43"/>
      <c r="V44" s="43"/>
      <c r="AB44" s="43"/>
    </row>
    <row r="45" spans="1:31" s="41" customFormat="1" x14ac:dyDescent="0.2">
      <c r="C45" s="42"/>
      <c r="J45" s="46"/>
      <c r="K45" s="46"/>
      <c r="N45" s="43"/>
      <c r="P45" s="43"/>
      <c r="T45" s="43"/>
      <c r="V45" s="43"/>
      <c r="AB45" s="43"/>
    </row>
    <row r="46" spans="1:31" s="41" customFormat="1" x14ac:dyDescent="0.2">
      <c r="C46" s="42"/>
      <c r="N46" s="43"/>
      <c r="P46" s="43"/>
      <c r="T46" s="43"/>
      <c r="V46" s="43"/>
      <c r="AB46" s="43"/>
    </row>
    <row r="47" spans="1:31" s="41" customFormat="1" x14ac:dyDescent="0.2">
      <c r="C47" s="42"/>
      <c r="N47" s="43"/>
      <c r="P47" s="43"/>
      <c r="T47" s="43"/>
      <c r="V47" s="43"/>
      <c r="AB47" s="43"/>
    </row>
    <row r="48" spans="1:31" s="41" customFormat="1" x14ac:dyDescent="0.2">
      <c r="C48" s="42"/>
      <c r="N48" s="43"/>
      <c r="P48" s="43"/>
      <c r="T48" s="43"/>
      <c r="V48" s="43"/>
      <c r="AB48" s="43"/>
    </row>
    <row r="49" spans="3:28" s="41" customFormat="1" x14ac:dyDescent="0.2">
      <c r="C49" s="42"/>
      <c r="N49" s="43"/>
      <c r="P49" s="43"/>
      <c r="T49" s="43"/>
      <c r="V49" s="43"/>
      <c r="AB49" s="43"/>
    </row>
    <row r="50" spans="3:28" s="41" customFormat="1" x14ac:dyDescent="0.2">
      <c r="C50" s="42"/>
      <c r="N50" s="43"/>
      <c r="P50" s="43"/>
      <c r="T50" s="43"/>
      <c r="V50" s="43"/>
      <c r="AB50" s="43"/>
    </row>
    <row r="51" spans="3:28" s="41" customFormat="1" x14ac:dyDescent="0.2">
      <c r="C51" s="42"/>
      <c r="N51" s="43"/>
      <c r="P51" s="43"/>
      <c r="T51" s="43"/>
      <c r="V51" s="43"/>
      <c r="AB51" s="43"/>
    </row>
    <row r="52" spans="3:28" s="41" customFormat="1" x14ac:dyDescent="0.2">
      <c r="C52" s="42"/>
      <c r="N52" s="43"/>
      <c r="P52" s="43"/>
      <c r="T52" s="43"/>
      <c r="V52" s="43"/>
      <c r="AB52" s="43"/>
    </row>
    <row r="53" spans="3:28" s="41" customFormat="1" x14ac:dyDescent="0.2">
      <c r="C53" s="42"/>
      <c r="N53" s="43"/>
      <c r="P53" s="43"/>
      <c r="T53" s="43"/>
      <c r="V53" s="43"/>
      <c r="AB53" s="43"/>
    </row>
  </sheetData>
  <mergeCells count="13">
    <mergeCell ref="G6:H6"/>
    <mergeCell ref="J6:K6"/>
    <mergeCell ref="A40:B40"/>
    <mergeCell ref="A1:B1"/>
    <mergeCell ref="D1:I1"/>
    <mergeCell ref="A2:L2"/>
    <mergeCell ref="A3:L3"/>
    <mergeCell ref="A4:K4"/>
    <mergeCell ref="A6:A8"/>
    <mergeCell ref="B6:B8"/>
    <mergeCell ref="C6:C8"/>
    <mergeCell ref="E6:E8"/>
    <mergeCell ref="F6:F8"/>
  </mergeCells>
  <pageMargins left="0.74803149606299213" right="0.74803149606299213" top="0.51181102362204722" bottom="0.55118110236220474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D52"/>
  <sheetViews>
    <sheetView view="pageBreakPreview" topLeftCell="A15" zoomScale="80" zoomScaleNormal="80" zoomScaleSheetLayoutView="80" zoomScalePageLayoutView="80" workbookViewId="0">
      <selection activeCell="J43" sqref="J43"/>
    </sheetView>
  </sheetViews>
  <sheetFormatPr defaultColWidth="8.7109375" defaultRowHeight="12.75" x14ac:dyDescent="0.2"/>
  <cols>
    <col min="1" max="1" width="8.7109375" style="2"/>
    <col min="2" max="2" width="38.28515625" style="2" customWidth="1"/>
    <col min="3" max="3" width="16" style="1" customWidth="1"/>
    <col min="4" max="5" width="16" style="2" hidden="1" customWidth="1"/>
    <col min="6" max="6" width="11.7109375" style="2" hidden="1" customWidth="1"/>
    <col min="7" max="8" width="19.42578125" style="2" customWidth="1"/>
    <col min="9" max="9" width="23" style="2" customWidth="1"/>
    <col min="10" max="10" width="20.7109375" style="2" customWidth="1"/>
    <col min="11" max="16384" width="8.7109375" style="2"/>
  </cols>
  <sheetData>
    <row r="1" spans="1:26" hidden="1" x14ac:dyDescent="0.2">
      <c r="A1" s="65"/>
      <c r="B1" s="65"/>
      <c r="F1" s="65"/>
      <c r="G1" s="65"/>
      <c r="H1" s="65"/>
    </row>
    <row r="2" spans="1:26" hidden="1" x14ac:dyDescent="0.2">
      <c r="A2" s="65"/>
      <c r="B2" s="65"/>
      <c r="F2" s="65"/>
      <c r="G2" s="65"/>
      <c r="H2" s="65"/>
      <c r="I2" s="47"/>
    </row>
    <row r="3" spans="1:26" x14ac:dyDescent="0.2">
      <c r="B3" s="48"/>
    </row>
    <row r="4" spans="1:26" ht="15.75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26" ht="36.75" customHeight="1" x14ac:dyDescent="0.25">
      <c r="A5" s="66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49"/>
      <c r="L5" s="49"/>
    </row>
    <row r="6" spans="1:26" ht="24.75" customHeight="1" x14ac:dyDescent="0.2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</row>
    <row r="7" spans="1:26" ht="12.75" customHeight="1" x14ac:dyDescent="0.2">
      <c r="A7" s="75" t="s">
        <v>2</v>
      </c>
      <c r="B7" s="75" t="s">
        <v>3</v>
      </c>
      <c r="C7" s="68" t="s">
        <v>70</v>
      </c>
      <c r="D7" s="75" t="s">
        <v>5</v>
      </c>
      <c r="E7" s="75" t="s">
        <v>71</v>
      </c>
      <c r="F7" s="50"/>
      <c r="G7" s="73" t="s">
        <v>7</v>
      </c>
      <c r="H7" s="74"/>
      <c r="I7" s="73" t="s">
        <v>7</v>
      </c>
      <c r="J7" s="74"/>
    </row>
    <row r="8" spans="1:26" ht="27.75" customHeight="1" x14ac:dyDescent="0.2">
      <c r="A8" s="75"/>
      <c r="B8" s="75"/>
      <c r="C8" s="68"/>
      <c r="D8" s="75"/>
      <c r="E8" s="75"/>
      <c r="F8" s="50"/>
      <c r="G8" s="8" t="s">
        <v>73</v>
      </c>
      <c r="H8" s="9" t="s">
        <v>74</v>
      </c>
      <c r="I8" s="8" t="s">
        <v>73</v>
      </c>
      <c r="J8" s="9" t="s">
        <v>74</v>
      </c>
    </row>
    <row r="9" spans="1:26" s="14" customFormat="1" ht="59.25" customHeight="1" x14ac:dyDescent="0.2">
      <c r="A9" s="75"/>
      <c r="B9" s="75"/>
      <c r="C9" s="68"/>
      <c r="D9" s="75"/>
      <c r="E9" s="75"/>
      <c r="F9" s="51" t="s">
        <v>10</v>
      </c>
      <c r="G9" s="51" t="s">
        <v>75</v>
      </c>
      <c r="H9" s="51" t="s">
        <v>88</v>
      </c>
      <c r="I9" s="51" t="s">
        <v>77</v>
      </c>
      <c r="J9" s="51" t="s">
        <v>89</v>
      </c>
    </row>
    <row r="10" spans="1:26" s="17" customFormat="1" x14ac:dyDescent="0.2">
      <c r="A10" s="52">
        <v>1</v>
      </c>
      <c r="B10" s="52">
        <v>2</v>
      </c>
      <c r="C10" s="16">
        <v>3</v>
      </c>
      <c r="D10" s="52"/>
      <c r="E10" s="52"/>
      <c r="F10" s="52">
        <v>4</v>
      </c>
      <c r="G10" s="52">
        <v>6</v>
      </c>
      <c r="H10" s="52">
        <v>7</v>
      </c>
      <c r="I10" s="52">
        <v>10</v>
      </c>
      <c r="J10" s="52">
        <v>11</v>
      </c>
    </row>
    <row r="11" spans="1:26" x14ac:dyDescent="0.2">
      <c r="A11" s="53">
        <v>1</v>
      </c>
      <c r="B11" s="54" t="s">
        <v>13</v>
      </c>
      <c r="C11" s="21">
        <v>380</v>
      </c>
      <c r="D11" s="22">
        <v>0</v>
      </c>
      <c r="E11" s="23">
        <f t="shared" ref="E11:E40" si="0">C11/(1+D11/100%)</f>
        <v>380</v>
      </c>
      <c r="F11" s="60">
        <v>55</v>
      </c>
      <c r="G11" s="56">
        <f>F11*0.8</f>
        <v>44</v>
      </c>
      <c r="H11" s="56">
        <f>F11*0.55</f>
        <v>30.250000000000004</v>
      </c>
      <c r="I11" s="57">
        <f t="shared" ref="I11:I40" si="1">G11*C11/1000</f>
        <v>16.72</v>
      </c>
      <c r="J11" s="57">
        <f t="shared" ref="J11:J40" si="2">H11*C11/1000</f>
        <v>11.495000000000001</v>
      </c>
    </row>
    <row r="12" spans="1:26" ht="25.5" x14ac:dyDescent="0.2">
      <c r="A12" s="53">
        <v>2</v>
      </c>
      <c r="B12" s="54" t="s">
        <v>14</v>
      </c>
      <c r="C12" s="21">
        <v>120</v>
      </c>
      <c r="D12" s="22">
        <v>0.1</v>
      </c>
      <c r="E12" s="23">
        <f t="shared" si="0"/>
        <v>109.09090909090908</v>
      </c>
      <c r="F12" s="60">
        <v>23</v>
      </c>
      <c r="G12" s="56">
        <f t="shared" ref="G12:G39" si="3">F12*0.8</f>
        <v>18.400000000000002</v>
      </c>
      <c r="H12" s="56">
        <f t="shared" ref="H12:H41" si="4">F12*0.55</f>
        <v>12.65</v>
      </c>
      <c r="I12" s="57">
        <f t="shared" si="1"/>
        <v>2.2080000000000006</v>
      </c>
      <c r="J12" s="57">
        <f t="shared" si="2"/>
        <v>1.518</v>
      </c>
    </row>
    <row r="13" spans="1:26" ht="25.5" x14ac:dyDescent="0.2">
      <c r="A13" s="53">
        <v>3</v>
      </c>
      <c r="B13" s="54" t="s">
        <v>15</v>
      </c>
      <c r="C13" s="21">
        <v>190.01</v>
      </c>
      <c r="D13" s="22">
        <v>0.1</v>
      </c>
      <c r="E13" s="23">
        <f t="shared" si="0"/>
        <v>172.73636363636362</v>
      </c>
      <c r="F13" s="60">
        <v>0</v>
      </c>
      <c r="G13" s="56">
        <f t="shared" si="3"/>
        <v>0</v>
      </c>
      <c r="H13" s="56">
        <f t="shared" si="4"/>
        <v>0</v>
      </c>
      <c r="I13" s="57">
        <f t="shared" si="1"/>
        <v>0</v>
      </c>
      <c r="J13" s="57">
        <f t="shared" si="2"/>
        <v>0</v>
      </c>
    </row>
    <row r="14" spans="1:26" x14ac:dyDescent="0.2">
      <c r="A14" s="53">
        <v>4</v>
      </c>
      <c r="B14" s="54" t="s">
        <v>16</v>
      </c>
      <c r="C14" s="21">
        <v>340</v>
      </c>
      <c r="D14" s="22">
        <v>0.1</v>
      </c>
      <c r="E14" s="23">
        <f t="shared" si="0"/>
        <v>309.09090909090907</v>
      </c>
      <c r="F14" s="60">
        <v>18</v>
      </c>
      <c r="G14" s="56">
        <f t="shared" si="3"/>
        <v>14.4</v>
      </c>
      <c r="H14" s="56">
        <f t="shared" si="4"/>
        <v>9.9</v>
      </c>
      <c r="I14" s="57">
        <f t="shared" si="1"/>
        <v>4.8959999999999999</v>
      </c>
      <c r="J14" s="57">
        <f t="shared" si="2"/>
        <v>3.3660000000000001</v>
      </c>
    </row>
    <row r="15" spans="1:26" x14ac:dyDescent="0.2">
      <c r="A15" s="53">
        <v>5</v>
      </c>
      <c r="B15" s="54" t="s">
        <v>17</v>
      </c>
      <c r="C15" s="21">
        <v>84.78</v>
      </c>
      <c r="D15" s="22">
        <v>0.1</v>
      </c>
      <c r="E15" s="23">
        <f t="shared" si="0"/>
        <v>77.072727272727263</v>
      </c>
      <c r="F15" s="60">
        <v>9</v>
      </c>
      <c r="G15" s="56">
        <f t="shared" si="3"/>
        <v>7.2</v>
      </c>
      <c r="H15" s="56">
        <f t="shared" si="4"/>
        <v>4.95</v>
      </c>
      <c r="I15" s="57">
        <f t="shared" si="1"/>
        <v>0.61041600000000007</v>
      </c>
      <c r="J15" s="57">
        <f t="shared" si="2"/>
        <v>0.41966100000000001</v>
      </c>
    </row>
    <row r="16" spans="1:26" x14ac:dyDescent="0.2">
      <c r="A16" s="53">
        <v>6</v>
      </c>
      <c r="B16" s="54" t="s">
        <v>18</v>
      </c>
      <c r="C16" s="21">
        <f>L16</f>
        <v>38</v>
      </c>
      <c r="D16" s="22">
        <v>0.1</v>
      </c>
      <c r="E16" s="23">
        <f t="shared" si="0"/>
        <v>34.54545454545454</v>
      </c>
      <c r="F16" s="60">
        <v>390</v>
      </c>
      <c r="G16" s="56">
        <f t="shared" si="3"/>
        <v>312</v>
      </c>
      <c r="H16" s="56">
        <f t="shared" si="4"/>
        <v>214.50000000000003</v>
      </c>
      <c r="I16" s="57">
        <f t="shared" si="1"/>
        <v>11.856</v>
      </c>
      <c r="J16" s="57">
        <f t="shared" si="2"/>
        <v>8.1510000000000016</v>
      </c>
      <c r="K16" s="2" t="s">
        <v>19</v>
      </c>
      <c r="L16" s="3">
        <v>38</v>
      </c>
      <c r="M16" s="2" t="s">
        <v>20</v>
      </c>
      <c r="N16" s="3">
        <v>42</v>
      </c>
      <c r="O16" s="2" t="s">
        <v>21</v>
      </c>
      <c r="P16" s="3">
        <v>43.5</v>
      </c>
      <c r="R16" s="3"/>
      <c r="T16" s="3"/>
      <c r="Z16" s="3"/>
    </row>
    <row r="17" spans="1:30" x14ac:dyDescent="0.2">
      <c r="A17" s="53">
        <v>7</v>
      </c>
      <c r="B17" s="54" t="s">
        <v>22</v>
      </c>
      <c r="C17" s="21">
        <v>104</v>
      </c>
      <c r="D17" s="22">
        <v>0.1</v>
      </c>
      <c r="E17" s="23">
        <f t="shared" si="0"/>
        <v>94.545454545454533</v>
      </c>
      <c r="F17" s="60">
        <v>9</v>
      </c>
      <c r="G17" s="56">
        <f t="shared" si="3"/>
        <v>7.2</v>
      </c>
      <c r="H17" s="56">
        <f t="shared" si="4"/>
        <v>4.95</v>
      </c>
      <c r="I17" s="57">
        <f t="shared" si="1"/>
        <v>0.74880000000000002</v>
      </c>
      <c r="J17" s="57">
        <f t="shared" si="2"/>
        <v>0.51480000000000004</v>
      </c>
      <c r="L17" s="3"/>
      <c r="N17" s="3"/>
      <c r="R17" s="3"/>
      <c r="T17" s="3"/>
      <c r="Z17" s="3"/>
    </row>
    <row r="18" spans="1:30" x14ac:dyDescent="0.2">
      <c r="A18" s="53">
        <v>8</v>
      </c>
      <c r="B18" s="54" t="s">
        <v>23</v>
      </c>
      <c r="C18" s="21">
        <f>6.2/40*1000</f>
        <v>155</v>
      </c>
      <c r="D18" s="22">
        <v>0.1</v>
      </c>
      <c r="E18" s="23">
        <f t="shared" si="0"/>
        <v>140.90909090909091</v>
      </c>
      <c r="F18" s="60">
        <v>20</v>
      </c>
      <c r="G18" s="56">
        <f t="shared" si="3"/>
        <v>16</v>
      </c>
      <c r="H18" s="56">
        <f t="shared" si="4"/>
        <v>11</v>
      </c>
      <c r="I18" s="57">
        <f t="shared" si="1"/>
        <v>2.48</v>
      </c>
      <c r="J18" s="57">
        <f t="shared" si="2"/>
        <v>1.7050000000000001</v>
      </c>
      <c r="L18" s="3"/>
      <c r="N18" s="3"/>
      <c r="R18" s="3"/>
      <c r="T18" s="3"/>
      <c r="Z18" s="3"/>
    </row>
    <row r="19" spans="1:30" x14ac:dyDescent="0.2">
      <c r="A19" s="53">
        <v>9</v>
      </c>
      <c r="B19" s="54" t="s">
        <v>24</v>
      </c>
      <c r="C19" s="21">
        <v>25.5</v>
      </c>
      <c r="D19" s="22">
        <v>0.1</v>
      </c>
      <c r="E19" s="23">
        <f t="shared" si="0"/>
        <v>23.18181818181818</v>
      </c>
      <c r="F19" s="60">
        <v>25</v>
      </c>
      <c r="G19" s="56">
        <f t="shared" si="3"/>
        <v>20</v>
      </c>
      <c r="H19" s="56">
        <f t="shared" si="4"/>
        <v>13.750000000000002</v>
      </c>
      <c r="I19" s="57">
        <f t="shared" si="1"/>
        <v>0.51</v>
      </c>
      <c r="J19" s="57">
        <f t="shared" si="2"/>
        <v>0.35062500000000008</v>
      </c>
      <c r="L19" s="3"/>
      <c r="N19" s="3"/>
      <c r="R19" s="3"/>
      <c r="T19" s="3"/>
      <c r="Z19" s="3"/>
    </row>
    <row r="20" spans="1:30" x14ac:dyDescent="0.2">
      <c r="A20" s="53">
        <v>10</v>
      </c>
      <c r="B20" s="54" t="s">
        <v>25</v>
      </c>
      <c r="C20" s="21">
        <v>93.5</v>
      </c>
      <c r="D20" s="22">
        <v>0.18</v>
      </c>
      <c r="E20" s="23">
        <f t="shared" si="0"/>
        <v>79.237288135593218</v>
      </c>
      <c r="F20" s="58" t="s">
        <v>90</v>
      </c>
      <c r="G20" s="56">
        <f t="shared" si="3"/>
        <v>1.6</v>
      </c>
      <c r="H20" s="56">
        <f t="shared" si="4"/>
        <v>1.1000000000000001</v>
      </c>
      <c r="I20" s="57">
        <f t="shared" si="1"/>
        <v>0.14959999999999998</v>
      </c>
      <c r="J20" s="57">
        <f t="shared" si="2"/>
        <v>0.10285000000000001</v>
      </c>
      <c r="L20" s="3"/>
      <c r="N20" s="3"/>
      <c r="R20" s="3"/>
      <c r="T20" s="3"/>
      <c r="Z20" s="3"/>
    </row>
    <row r="21" spans="1:30" x14ac:dyDescent="0.2">
      <c r="A21" s="53">
        <v>11</v>
      </c>
      <c r="B21" s="54" t="s">
        <v>27</v>
      </c>
      <c r="C21" s="21">
        <f>(L21+N21+P21+R21+T21+V21+X21+Z21)/8</f>
        <v>35.9375</v>
      </c>
      <c r="D21" s="22">
        <v>0.1</v>
      </c>
      <c r="E21" s="23">
        <f t="shared" si="0"/>
        <v>32.67045454545454</v>
      </c>
      <c r="F21" s="60">
        <v>30</v>
      </c>
      <c r="G21" s="56">
        <f t="shared" si="3"/>
        <v>24</v>
      </c>
      <c r="H21" s="56">
        <f t="shared" si="4"/>
        <v>16.5</v>
      </c>
      <c r="I21" s="57">
        <f t="shared" si="1"/>
        <v>0.86250000000000004</v>
      </c>
      <c r="J21" s="57">
        <f t="shared" si="2"/>
        <v>0.59296875000000004</v>
      </c>
      <c r="K21" s="2" t="s">
        <v>28</v>
      </c>
      <c r="L21" s="3">
        <v>35</v>
      </c>
      <c r="M21" s="2" t="s">
        <v>29</v>
      </c>
      <c r="N21" s="3">
        <v>75</v>
      </c>
      <c r="O21" s="2" t="s">
        <v>30</v>
      </c>
      <c r="P21" s="3">
        <v>29</v>
      </c>
      <c r="Q21" s="2" t="s">
        <v>31</v>
      </c>
      <c r="R21" s="3">
        <v>44.5</v>
      </c>
      <c r="S21" s="2" t="s">
        <v>32</v>
      </c>
      <c r="T21" s="3">
        <v>28.2</v>
      </c>
      <c r="U21" s="2" t="s">
        <v>78</v>
      </c>
      <c r="V21" s="3">
        <v>14.9</v>
      </c>
      <c r="W21" s="2" t="s">
        <v>79</v>
      </c>
      <c r="X21" s="3">
        <v>27.9</v>
      </c>
      <c r="Y21" s="2" t="s">
        <v>80</v>
      </c>
      <c r="Z21" s="3">
        <v>33</v>
      </c>
    </row>
    <row r="22" spans="1:30" x14ac:dyDescent="0.2">
      <c r="A22" s="53">
        <v>12</v>
      </c>
      <c r="B22" s="54" t="s">
        <v>33</v>
      </c>
      <c r="C22" s="21">
        <v>35</v>
      </c>
      <c r="D22" s="22">
        <v>0.1</v>
      </c>
      <c r="E22" s="23">
        <f t="shared" si="0"/>
        <v>31.818181818181817</v>
      </c>
      <c r="F22" s="60">
        <v>8</v>
      </c>
      <c r="G22" s="56">
        <f t="shared" si="3"/>
        <v>6.4</v>
      </c>
      <c r="H22" s="56">
        <f t="shared" si="4"/>
        <v>4.4000000000000004</v>
      </c>
      <c r="I22" s="57">
        <f t="shared" si="1"/>
        <v>0.224</v>
      </c>
      <c r="J22" s="57">
        <f t="shared" si="2"/>
        <v>0.154</v>
      </c>
      <c r="L22" s="3"/>
      <c r="N22" s="3"/>
      <c r="R22" s="3"/>
      <c r="T22" s="3"/>
      <c r="Z22" s="3"/>
    </row>
    <row r="23" spans="1:30" x14ac:dyDescent="0.2">
      <c r="A23" s="53">
        <v>13</v>
      </c>
      <c r="B23" s="54" t="s">
        <v>34</v>
      </c>
      <c r="C23" s="21">
        <v>14.6</v>
      </c>
      <c r="D23" s="22">
        <v>0.1</v>
      </c>
      <c r="E23" s="23">
        <f t="shared" si="0"/>
        <v>13.272727272727272</v>
      </c>
      <c r="F23" s="55">
        <v>4</v>
      </c>
      <c r="G23" s="56">
        <f t="shared" si="3"/>
        <v>3.2</v>
      </c>
      <c r="H23" s="56">
        <f t="shared" si="4"/>
        <v>2.2000000000000002</v>
      </c>
      <c r="I23" s="57">
        <f t="shared" si="1"/>
        <v>4.6719999999999998E-2</v>
      </c>
      <c r="J23" s="57">
        <f t="shared" si="2"/>
        <v>3.2120000000000003E-2</v>
      </c>
      <c r="L23" s="3"/>
      <c r="N23" s="3"/>
      <c r="R23" s="3"/>
      <c r="T23" s="3"/>
      <c r="Z23" s="3"/>
    </row>
    <row r="24" spans="1:30" x14ac:dyDescent="0.2">
      <c r="A24" s="53">
        <v>14</v>
      </c>
      <c r="B24" s="54" t="s">
        <v>35</v>
      </c>
      <c r="C24" s="21">
        <v>50.5</v>
      </c>
      <c r="D24" s="22">
        <v>0.1</v>
      </c>
      <c r="E24" s="23">
        <f t="shared" si="0"/>
        <v>45.909090909090907</v>
      </c>
      <c r="F24" s="60">
        <v>37</v>
      </c>
      <c r="G24" s="56">
        <f t="shared" si="3"/>
        <v>29.6</v>
      </c>
      <c r="H24" s="56">
        <f t="shared" si="4"/>
        <v>20.350000000000001</v>
      </c>
      <c r="I24" s="57">
        <f t="shared" si="1"/>
        <v>1.4948000000000001</v>
      </c>
      <c r="J24" s="57">
        <f t="shared" si="2"/>
        <v>1.0276750000000001</v>
      </c>
      <c r="L24" s="3"/>
      <c r="N24" s="3"/>
      <c r="R24" s="3"/>
      <c r="T24" s="3"/>
      <c r="Z24" s="3"/>
    </row>
    <row r="25" spans="1:30" ht="25.5" x14ac:dyDescent="0.2">
      <c r="A25" s="53">
        <v>15</v>
      </c>
      <c r="B25" s="54" t="s">
        <v>36</v>
      </c>
      <c r="C25" s="29">
        <v>74.5</v>
      </c>
      <c r="D25" s="30">
        <v>0.18</v>
      </c>
      <c r="E25" s="23">
        <f t="shared" si="0"/>
        <v>63.13559322033899</v>
      </c>
      <c r="F25" s="60">
        <v>7</v>
      </c>
      <c r="G25" s="56">
        <f t="shared" si="3"/>
        <v>5.6000000000000005</v>
      </c>
      <c r="H25" s="56">
        <f t="shared" si="4"/>
        <v>3.8500000000000005</v>
      </c>
      <c r="I25" s="57">
        <f t="shared" si="1"/>
        <v>0.41720000000000007</v>
      </c>
      <c r="J25" s="57">
        <f t="shared" si="2"/>
        <v>0.28682500000000005</v>
      </c>
      <c r="K25" s="33" t="s">
        <v>37</v>
      </c>
      <c r="L25" s="34">
        <v>95</v>
      </c>
      <c r="M25" s="33" t="s">
        <v>38</v>
      </c>
      <c r="N25" s="34">
        <v>118</v>
      </c>
      <c r="O25" s="33" t="s">
        <v>39</v>
      </c>
      <c r="P25" s="35">
        <v>110</v>
      </c>
      <c r="Q25" s="35" t="s">
        <v>40</v>
      </c>
      <c r="R25" s="34">
        <v>92</v>
      </c>
      <c r="S25" s="35" t="s">
        <v>41</v>
      </c>
      <c r="T25" s="34">
        <v>82</v>
      </c>
      <c r="U25" s="35" t="s">
        <v>42</v>
      </c>
      <c r="V25" s="35">
        <v>80</v>
      </c>
      <c r="W25" s="35"/>
      <c r="X25" s="35"/>
      <c r="Y25" s="35"/>
      <c r="Z25" s="34"/>
      <c r="AA25" s="35"/>
      <c r="AB25" s="35"/>
      <c r="AC25" s="35"/>
    </row>
    <row r="26" spans="1:30" x14ac:dyDescent="0.2">
      <c r="A26" s="53">
        <v>16</v>
      </c>
      <c r="B26" s="54" t="s">
        <v>43</v>
      </c>
      <c r="C26" s="21">
        <v>138</v>
      </c>
      <c r="D26" s="22">
        <v>0.18</v>
      </c>
      <c r="E26" s="23">
        <f t="shared" si="0"/>
        <v>116.94915254237289</v>
      </c>
      <c r="F26" s="60">
        <v>9</v>
      </c>
      <c r="G26" s="56">
        <f t="shared" si="3"/>
        <v>7.2</v>
      </c>
      <c r="H26" s="56">
        <f t="shared" si="4"/>
        <v>4.95</v>
      </c>
      <c r="I26" s="57">
        <f t="shared" si="1"/>
        <v>0.99360000000000004</v>
      </c>
      <c r="J26" s="57">
        <f t="shared" si="2"/>
        <v>0.68310000000000004</v>
      </c>
      <c r="L26" s="3"/>
      <c r="N26" s="3"/>
      <c r="R26" s="3"/>
      <c r="T26" s="3"/>
      <c r="Z26" s="3"/>
    </row>
    <row r="27" spans="1:30" x14ac:dyDescent="0.2">
      <c r="A27" s="53">
        <v>17</v>
      </c>
      <c r="B27" s="54" t="s">
        <v>44</v>
      </c>
      <c r="C27" s="21">
        <v>20</v>
      </c>
      <c r="D27" s="22">
        <v>0</v>
      </c>
      <c r="E27" s="23">
        <f t="shared" si="0"/>
        <v>20</v>
      </c>
      <c r="F27" s="61">
        <v>185</v>
      </c>
      <c r="G27" s="56">
        <f t="shared" si="3"/>
        <v>148</v>
      </c>
      <c r="H27" s="56">
        <f t="shared" si="4"/>
        <v>101.75000000000001</v>
      </c>
      <c r="I27" s="57">
        <f t="shared" si="1"/>
        <v>2.96</v>
      </c>
      <c r="J27" s="57">
        <f t="shared" si="2"/>
        <v>2.0350000000000001</v>
      </c>
      <c r="L27" s="3"/>
      <c r="N27" s="3"/>
      <c r="R27" s="3"/>
      <c r="T27" s="3"/>
      <c r="Z27" s="3"/>
    </row>
    <row r="28" spans="1:30" ht="78.75" x14ac:dyDescent="0.25">
      <c r="A28" s="53">
        <v>18</v>
      </c>
      <c r="B28" s="54" t="s">
        <v>45</v>
      </c>
      <c r="C28" s="29">
        <f>(L28+N28+P28+R28+T28+V28)/6</f>
        <v>22.5</v>
      </c>
      <c r="D28" s="30">
        <v>0</v>
      </c>
      <c r="E28" s="23">
        <f t="shared" si="0"/>
        <v>22.5</v>
      </c>
      <c r="F28" s="60">
        <v>256</v>
      </c>
      <c r="G28" s="56">
        <f t="shared" si="3"/>
        <v>204.8</v>
      </c>
      <c r="H28" s="56">
        <f t="shared" si="4"/>
        <v>140.80000000000001</v>
      </c>
      <c r="I28" s="57">
        <f t="shared" si="1"/>
        <v>4.6079999999999997</v>
      </c>
      <c r="J28" s="57">
        <f t="shared" si="2"/>
        <v>3.1680000000000006</v>
      </c>
      <c r="K28" s="36" t="s">
        <v>46</v>
      </c>
      <c r="L28" s="34">
        <v>20</v>
      </c>
      <c r="M28" s="33" t="s">
        <v>47</v>
      </c>
      <c r="N28" s="35">
        <v>25</v>
      </c>
      <c r="O28" s="37" t="s">
        <v>48</v>
      </c>
      <c r="P28" s="34">
        <v>30</v>
      </c>
      <c r="Q28" s="37" t="s">
        <v>49</v>
      </c>
      <c r="R28" s="34">
        <v>20</v>
      </c>
      <c r="S28" s="36" t="s">
        <v>81</v>
      </c>
      <c r="T28" s="35">
        <v>20</v>
      </c>
      <c r="U28" s="38" t="s">
        <v>82</v>
      </c>
      <c r="V28" s="35">
        <v>20</v>
      </c>
      <c r="W28" s="37"/>
      <c r="X28" s="34"/>
      <c r="Y28" s="37"/>
      <c r="Z28" s="34"/>
      <c r="AA28" s="35"/>
      <c r="AB28" s="34"/>
      <c r="AC28" s="35"/>
      <c r="AD28" s="34"/>
    </row>
    <row r="29" spans="1:30" x14ac:dyDescent="0.2">
      <c r="A29" s="53">
        <v>19</v>
      </c>
      <c r="B29" s="54" t="s">
        <v>50</v>
      </c>
      <c r="C29" s="21">
        <v>37.950000000000003</v>
      </c>
      <c r="D29" s="22">
        <v>0.1</v>
      </c>
      <c r="E29" s="23">
        <f t="shared" si="0"/>
        <v>34.5</v>
      </c>
      <c r="F29" s="60">
        <v>40</v>
      </c>
      <c r="G29" s="56">
        <f t="shared" si="3"/>
        <v>32</v>
      </c>
      <c r="H29" s="56">
        <f t="shared" si="4"/>
        <v>22</v>
      </c>
      <c r="I29" s="57">
        <f t="shared" si="1"/>
        <v>1.2144000000000001</v>
      </c>
      <c r="J29" s="57">
        <f t="shared" si="2"/>
        <v>0.83490000000000009</v>
      </c>
      <c r="L29" s="3"/>
      <c r="N29" s="3"/>
      <c r="R29" s="3"/>
      <c r="T29" s="3"/>
      <c r="Z29" s="3"/>
    </row>
    <row r="30" spans="1:30" x14ac:dyDescent="0.2">
      <c r="A30" s="53">
        <v>20</v>
      </c>
      <c r="B30" s="54" t="s">
        <v>51</v>
      </c>
      <c r="C30" s="21">
        <v>35</v>
      </c>
      <c r="D30" s="22">
        <v>0.1</v>
      </c>
      <c r="E30" s="23">
        <f t="shared" si="0"/>
        <v>31.818181818181817</v>
      </c>
      <c r="F30" s="60">
        <v>60</v>
      </c>
      <c r="G30" s="56">
        <f t="shared" si="3"/>
        <v>48</v>
      </c>
      <c r="H30" s="56">
        <f t="shared" si="4"/>
        <v>33</v>
      </c>
      <c r="I30" s="57">
        <f t="shared" si="1"/>
        <v>1.68</v>
      </c>
      <c r="J30" s="57">
        <f t="shared" si="2"/>
        <v>1.155</v>
      </c>
      <c r="L30" s="3"/>
      <c r="N30" s="3"/>
      <c r="R30" s="3"/>
      <c r="T30" s="3"/>
      <c r="Z30" s="3"/>
    </row>
    <row r="31" spans="1:30" ht="38.25" x14ac:dyDescent="0.2">
      <c r="A31" s="53">
        <v>21</v>
      </c>
      <c r="B31" s="54" t="s">
        <v>52</v>
      </c>
      <c r="C31" s="21">
        <v>300</v>
      </c>
      <c r="D31" s="22">
        <v>0.18</v>
      </c>
      <c r="E31" s="23">
        <f t="shared" si="0"/>
        <v>254.23728813559325</v>
      </c>
      <c r="F31" s="60">
        <v>1</v>
      </c>
      <c r="G31" s="56">
        <f t="shared" si="3"/>
        <v>0.8</v>
      </c>
      <c r="H31" s="56">
        <f t="shared" si="4"/>
        <v>0.55000000000000004</v>
      </c>
      <c r="I31" s="57">
        <f t="shared" si="1"/>
        <v>0.24</v>
      </c>
      <c r="J31" s="57">
        <f t="shared" si="2"/>
        <v>0.16500000000000001</v>
      </c>
      <c r="L31" s="3"/>
      <c r="N31" s="3"/>
      <c r="R31" s="3"/>
      <c r="T31" s="3"/>
      <c r="Z31" s="3"/>
    </row>
    <row r="32" spans="1:30" x14ac:dyDescent="0.2">
      <c r="A32" s="53">
        <v>22</v>
      </c>
      <c r="B32" s="54" t="s">
        <v>53</v>
      </c>
      <c r="C32" s="21">
        <v>350</v>
      </c>
      <c r="D32" s="22">
        <v>0.18</v>
      </c>
      <c r="E32" s="23">
        <f t="shared" si="0"/>
        <v>296.61016949152543</v>
      </c>
      <c r="F32" s="60">
        <v>0.5</v>
      </c>
      <c r="G32" s="56">
        <f t="shared" si="3"/>
        <v>0.4</v>
      </c>
      <c r="H32" s="56">
        <f t="shared" si="4"/>
        <v>0.27500000000000002</v>
      </c>
      <c r="I32" s="57">
        <f t="shared" si="1"/>
        <v>0.14000000000000001</v>
      </c>
      <c r="J32" s="57">
        <f t="shared" si="2"/>
        <v>9.6250000000000016E-2</v>
      </c>
      <c r="L32" s="3"/>
      <c r="N32" s="3"/>
      <c r="R32" s="3"/>
      <c r="T32" s="3"/>
      <c r="Z32" s="3"/>
    </row>
    <row r="33" spans="1:29" x14ac:dyDescent="0.2">
      <c r="A33" s="53">
        <v>23</v>
      </c>
      <c r="B33" s="54" t="s">
        <v>54</v>
      </c>
      <c r="C33" s="21">
        <v>350</v>
      </c>
      <c r="D33" s="22">
        <v>0.18</v>
      </c>
      <c r="E33" s="23">
        <f t="shared" si="0"/>
        <v>296.61016949152543</v>
      </c>
      <c r="F33" s="60">
        <v>0.5</v>
      </c>
      <c r="G33" s="56">
        <f t="shared" si="3"/>
        <v>0.4</v>
      </c>
      <c r="H33" s="56">
        <f t="shared" si="4"/>
        <v>0.27500000000000002</v>
      </c>
      <c r="I33" s="57">
        <f t="shared" si="1"/>
        <v>0.14000000000000001</v>
      </c>
      <c r="J33" s="57">
        <f t="shared" si="2"/>
        <v>9.6250000000000016E-2</v>
      </c>
      <c r="L33" s="3"/>
      <c r="N33" s="3"/>
      <c r="R33" s="3"/>
      <c r="T33" s="3"/>
      <c r="Z33" s="3"/>
    </row>
    <row r="34" spans="1:29" ht="18.75" customHeight="1" x14ac:dyDescent="0.2">
      <c r="A34" s="53">
        <v>24</v>
      </c>
      <c r="B34" s="54" t="s">
        <v>83</v>
      </c>
      <c r="C34" s="21">
        <v>130</v>
      </c>
      <c r="D34" s="22">
        <v>0.1</v>
      </c>
      <c r="E34" s="23">
        <f t="shared" si="0"/>
        <v>118.18181818181817</v>
      </c>
      <c r="F34" s="60">
        <v>34</v>
      </c>
      <c r="G34" s="56">
        <f t="shared" si="3"/>
        <v>27.200000000000003</v>
      </c>
      <c r="H34" s="56">
        <f t="shared" si="4"/>
        <v>18.700000000000003</v>
      </c>
      <c r="I34" s="57">
        <f t="shared" si="1"/>
        <v>3.5360000000000005</v>
      </c>
      <c r="J34" s="57">
        <f t="shared" si="2"/>
        <v>2.4310000000000005</v>
      </c>
      <c r="K34" s="33" t="s">
        <v>55</v>
      </c>
      <c r="L34" s="39">
        <v>170</v>
      </c>
      <c r="M34" s="33"/>
      <c r="N34" s="39"/>
      <c r="O34" s="39" t="s">
        <v>56</v>
      </c>
      <c r="P34" s="33">
        <v>130</v>
      </c>
      <c r="Q34" s="33"/>
      <c r="R34" s="39"/>
      <c r="S34" s="33"/>
      <c r="T34" s="3"/>
      <c r="Z34" s="3"/>
    </row>
    <row r="35" spans="1:29" x14ac:dyDescent="0.2">
      <c r="A35" s="53">
        <v>25</v>
      </c>
      <c r="B35" s="54" t="s">
        <v>57</v>
      </c>
      <c r="C35" s="21">
        <v>194</v>
      </c>
      <c r="D35" s="22">
        <v>0.1</v>
      </c>
      <c r="E35" s="23">
        <f t="shared" si="0"/>
        <v>176.36363636363635</v>
      </c>
      <c r="F35" s="60">
        <v>30</v>
      </c>
      <c r="G35" s="56">
        <f t="shared" si="3"/>
        <v>24</v>
      </c>
      <c r="H35" s="56">
        <f t="shared" si="4"/>
        <v>16.5</v>
      </c>
      <c r="I35" s="57">
        <f t="shared" si="1"/>
        <v>4.6559999999999997</v>
      </c>
      <c r="J35" s="57">
        <f t="shared" si="2"/>
        <v>3.2010000000000001</v>
      </c>
      <c r="L35" s="3"/>
      <c r="N35" s="3"/>
      <c r="R35" s="3"/>
      <c r="T35" s="3"/>
      <c r="Z35" s="3"/>
    </row>
    <row r="36" spans="1:29" ht="25.5" x14ac:dyDescent="0.2">
      <c r="A36" s="53">
        <v>26</v>
      </c>
      <c r="B36" s="54" t="s">
        <v>58</v>
      </c>
      <c r="C36" s="21">
        <v>375</v>
      </c>
      <c r="D36" s="22">
        <v>0.1</v>
      </c>
      <c r="E36" s="23">
        <f t="shared" si="0"/>
        <v>340.90909090909088</v>
      </c>
      <c r="F36" s="60">
        <v>4.3</v>
      </c>
      <c r="G36" s="56">
        <f t="shared" si="3"/>
        <v>3.44</v>
      </c>
      <c r="H36" s="56">
        <f t="shared" si="4"/>
        <v>2.3650000000000002</v>
      </c>
      <c r="I36" s="57">
        <f t="shared" si="1"/>
        <v>1.29</v>
      </c>
      <c r="J36" s="57">
        <f t="shared" si="2"/>
        <v>0.88687500000000008</v>
      </c>
      <c r="L36" s="3"/>
      <c r="N36" s="3"/>
      <c r="R36" s="3"/>
      <c r="T36" s="3"/>
      <c r="Z36" s="3"/>
    </row>
    <row r="37" spans="1:29" x14ac:dyDescent="0.2">
      <c r="A37" s="53">
        <v>27</v>
      </c>
      <c r="B37" s="54" t="s">
        <v>59</v>
      </c>
      <c r="C37" s="21">
        <v>340</v>
      </c>
      <c r="D37" s="22">
        <v>0.18</v>
      </c>
      <c r="E37" s="23">
        <f t="shared" si="0"/>
        <v>288.13559322033899</v>
      </c>
      <c r="F37" s="60">
        <v>0.4</v>
      </c>
      <c r="G37" s="56">
        <f t="shared" si="3"/>
        <v>0.32000000000000006</v>
      </c>
      <c r="H37" s="56">
        <f t="shared" si="4"/>
        <v>0.22000000000000003</v>
      </c>
      <c r="I37" s="57">
        <f t="shared" si="1"/>
        <v>0.10880000000000002</v>
      </c>
      <c r="J37" s="57">
        <f t="shared" si="2"/>
        <v>7.4800000000000005E-2</v>
      </c>
      <c r="L37" s="3"/>
      <c r="N37" s="3"/>
      <c r="R37" s="3"/>
      <c r="T37" s="3"/>
      <c r="Z37" s="3"/>
    </row>
    <row r="38" spans="1:29" ht="63" x14ac:dyDescent="0.25">
      <c r="A38" s="53">
        <v>28</v>
      </c>
      <c r="B38" s="54" t="s">
        <v>60</v>
      </c>
      <c r="C38" s="21">
        <f>R38</f>
        <v>50</v>
      </c>
      <c r="D38" s="22">
        <v>0</v>
      </c>
      <c r="E38" s="23">
        <f t="shared" si="0"/>
        <v>50</v>
      </c>
      <c r="F38" s="60">
        <v>108</v>
      </c>
      <c r="G38" s="56">
        <f t="shared" si="3"/>
        <v>86.4</v>
      </c>
      <c r="H38" s="56">
        <f t="shared" si="4"/>
        <v>59.400000000000006</v>
      </c>
      <c r="I38" s="57">
        <f t="shared" si="1"/>
        <v>4.32</v>
      </c>
      <c r="J38" s="57">
        <f t="shared" si="2"/>
        <v>2.9700000000000006</v>
      </c>
      <c r="K38" s="36" t="s">
        <v>84</v>
      </c>
      <c r="L38" s="39">
        <v>60</v>
      </c>
      <c r="M38" s="33" t="s">
        <v>61</v>
      </c>
      <c r="N38" s="39">
        <v>60</v>
      </c>
      <c r="O38" s="38"/>
      <c r="P38" s="33"/>
      <c r="Q38" s="37" t="s">
        <v>62</v>
      </c>
      <c r="R38" s="39">
        <v>50</v>
      </c>
      <c r="S38" s="38"/>
      <c r="T38" s="39"/>
      <c r="U38" s="33"/>
      <c r="V38" s="33"/>
      <c r="W38" s="33"/>
      <c r="X38" s="33"/>
      <c r="Y38" s="33"/>
      <c r="Z38" s="39"/>
      <c r="AA38" s="33"/>
      <c r="AB38" s="33"/>
      <c r="AC38" s="33"/>
    </row>
    <row r="39" spans="1:29" x14ac:dyDescent="0.2">
      <c r="A39" s="53">
        <v>29</v>
      </c>
      <c r="B39" s="54" t="s">
        <v>63</v>
      </c>
      <c r="C39" s="21">
        <v>98</v>
      </c>
      <c r="D39" s="22">
        <v>0.18</v>
      </c>
      <c r="E39" s="23">
        <f t="shared" si="0"/>
        <v>83.050847457627128</v>
      </c>
      <c r="F39" s="60">
        <v>100</v>
      </c>
      <c r="G39" s="56">
        <f t="shared" si="3"/>
        <v>80</v>
      </c>
      <c r="H39" s="56">
        <f t="shared" si="4"/>
        <v>55.000000000000007</v>
      </c>
      <c r="I39" s="57">
        <f t="shared" si="1"/>
        <v>7.84</v>
      </c>
      <c r="J39" s="57">
        <f t="shared" si="2"/>
        <v>5.3900000000000006</v>
      </c>
    </row>
    <row r="40" spans="1:29" ht="25.5" x14ac:dyDescent="0.2">
      <c r="A40" s="53">
        <v>30</v>
      </c>
      <c r="B40" s="54" t="s">
        <v>64</v>
      </c>
      <c r="C40" s="21">
        <v>270</v>
      </c>
      <c r="D40" s="22">
        <v>0.18</v>
      </c>
      <c r="E40" s="23">
        <f t="shared" si="0"/>
        <v>228.81355932203391</v>
      </c>
      <c r="F40" s="62" t="s">
        <v>72</v>
      </c>
      <c r="G40" s="56">
        <f t="shared" ref="G40" si="5">F40*0.85</f>
        <v>0</v>
      </c>
      <c r="H40" s="56">
        <f t="shared" si="4"/>
        <v>0</v>
      </c>
      <c r="I40" s="57">
        <f t="shared" si="1"/>
        <v>0</v>
      </c>
      <c r="J40" s="57">
        <f t="shared" si="2"/>
        <v>0</v>
      </c>
    </row>
    <row r="41" spans="1:29" ht="35.25" customHeight="1" x14ac:dyDescent="0.2">
      <c r="A41" s="72" t="s">
        <v>85</v>
      </c>
      <c r="B41" s="72"/>
      <c r="C41" s="21"/>
      <c r="D41" s="59"/>
      <c r="E41" s="59"/>
      <c r="F41" s="55"/>
      <c r="G41" s="55"/>
      <c r="H41" s="56">
        <f t="shared" si="4"/>
        <v>0</v>
      </c>
      <c r="I41" s="40">
        <f>SUM(I11:I40)</f>
        <v>76.95083600000001</v>
      </c>
      <c r="J41" s="88">
        <f>SUM(J11:J40)</f>
        <v>52.903699750000001</v>
      </c>
      <c r="K41" s="87"/>
    </row>
    <row r="42" spans="1:29" ht="35.25" customHeight="1" x14ac:dyDescent="0.2">
      <c r="A42" s="79"/>
      <c r="B42" s="79" t="s">
        <v>91</v>
      </c>
      <c r="C42" s="21"/>
      <c r="D42" s="26"/>
      <c r="E42" s="26"/>
      <c r="F42" s="26"/>
      <c r="G42" s="26"/>
      <c r="H42" s="26"/>
      <c r="I42" s="25">
        <f>I41*0.18</f>
        <v>13.851150480000001</v>
      </c>
      <c r="J42" s="89">
        <f>J41*0.18</f>
        <v>9.522665954999999</v>
      </c>
      <c r="K42" s="91"/>
    </row>
    <row r="43" spans="1:29" ht="35.25" customHeight="1" x14ac:dyDescent="0.25">
      <c r="A43" s="80"/>
      <c r="B43" s="80" t="s">
        <v>92</v>
      </c>
      <c r="C43" s="81"/>
      <c r="D43" s="82"/>
      <c r="E43" s="82"/>
      <c r="F43" s="82"/>
      <c r="G43" s="82"/>
      <c r="H43" s="82"/>
      <c r="I43" s="83">
        <f>I41+I42</f>
        <v>90.801986480000011</v>
      </c>
      <c r="J43" s="90">
        <f>J41+J42</f>
        <v>62.426365705000002</v>
      </c>
      <c r="K43" s="92"/>
    </row>
    <row r="44" spans="1:29" s="41" customFormat="1" x14ac:dyDescent="0.2">
      <c r="C44" s="42"/>
    </row>
    <row r="45" spans="1:29" s="41" customFormat="1" x14ac:dyDescent="0.2">
      <c r="B45" s="41" t="s">
        <v>76</v>
      </c>
      <c r="C45" s="42"/>
      <c r="I45" s="46"/>
      <c r="J45" s="46"/>
    </row>
    <row r="46" spans="1:29" s="41" customFormat="1" x14ac:dyDescent="0.2">
      <c r="C46" s="42"/>
      <c r="I46" s="46"/>
      <c r="J46" s="46"/>
    </row>
    <row r="47" spans="1:29" s="41" customFormat="1" x14ac:dyDescent="0.2">
      <c r="A47" s="2"/>
      <c r="B47" s="44" t="s">
        <v>68</v>
      </c>
      <c r="C47" s="45"/>
      <c r="D47" s="44"/>
      <c r="E47" s="44"/>
      <c r="F47" s="44"/>
      <c r="G47" s="44"/>
      <c r="H47" s="44"/>
      <c r="I47" s="41" t="s">
        <v>69</v>
      </c>
    </row>
    <row r="48" spans="1:29" s="41" customFormat="1" x14ac:dyDescent="0.2">
      <c r="C48" s="42"/>
    </row>
    <row r="49" spans="3:3" s="41" customFormat="1" x14ac:dyDescent="0.2">
      <c r="C49" s="42"/>
    </row>
    <row r="50" spans="3:3" s="41" customFormat="1" x14ac:dyDescent="0.2">
      <c r="C50" s="42"/>
    </row>
    <row r="51" spans="3:3" s="41" customFormat="1" x14ac:dyDescent="0.2">
      <c r="C51" s="42"/>
    </row>
    <row r="52" spans="3:3" s="41" customFormat="1" x14ac:dyDescent="0.2">
      <c r="C52" s="42"/>
    </row>
  </sheetData>
  <mergeCells count="15">
    <mergeCell ref="A41:B41"/>
    <mergeCell ref="G7:H7"/>
    <mergeCell ref="I7:J7"/>
    <mergeCell ref="A6:J6"/>
    <mergeCell ref="A7:A9"/>
    <mergeCell ref="B7:B9"/>
    <mergeCell ref="C7:C9"/>
    <mergeCell ref="D7:D9"/>
    <mergeCell ref="E7:E9"/>
    <mergeCell ref="A5:J5"/>
    <mergeCell ref="A1:B1"/>
    <mergeCell ref="F1:H1"/>
    <mergeCell ref="A2:B2"/>
    <mergeCell ref="F2:H2"/>
    <mergeCell ref="A4:L4"/>
  </mergeCells>
  <pageMargins left="0.74803149606299213" right="0.74803149606299213" top="0.55118110236220474" bottom="0.51181102362204722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САД 2017</vt:lpstr>
      <vt:lpstr>ЯСЛИ 2017</vt:lpstr>
      <vt:lpstr>'САД 2017'!Область_печати</vt:lpstr>
      <vt:lpstr>'ЯСЛИ 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Андрей</dc:creator>
  <cp:lastModifiedBy>Ткаченко Андрей</cp:lastModifiedBy>
  <cp:lastPrinted>2017-01-17T07:31:54Z</cp:lastPrinted>
  <dcterms:created xsi:type="dcterms:W3CDTF">2017-01-16T08:44:57Z</dcterms:created>
  <dcterms:modified xsi:type="dcterms:W3CDTF">2017-05-02T08:25:21Z</dcterms:modified>
</cp:coreProperties>
</file>